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ustomProperty1.bin" ContentType="application/vnd.openxmlformats-officedocument.spreadsheetml.customProperty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/>
  <mc:AlternateContent xmlns:mc="http://schemas.openxmlformats.org/markup-compatibility/2006">
    <mc:Choice Requires="x15">
      <x15ac:absPath xmlns:x15ac="http://schemas.microsoft.com/office/spreadsheetml/2010/11/ac" url="C:\IR\FY27\Q1FY27\Final\"/>
    </mc:Choice>
  </mc:AlternateContent>
  <xr:revisionPtr revIDLastSave="0" documentId="13_ncr:1_{66DD76CF-E6F6-464D-880F-054031A59883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Factsheet" sheetId="11" r:id="rId1"/>
  </sheets>
  <definedNames>
    <definedName name="__123Graph_A" hidden="1">#REF!</definedName>
    <definedName name="__123Graph_ACAD" hidden="1">#N/A</definedName>
    <definedName name="__123Graph_ACAD1" hidden="1">#N/A</definedName>
    <definedName name="__123Graph_ACAD2" hidden="1">#N/A</definedName>
    <definedName name="__123Graph_ACOL" hidden="1">#REF!</definedName>
    <definedName name="__123Graph_ACOL2" hidden="1">#REF!</definedName>
    <definedName name="__123Graph_ACOL3" hidden="1">#REF!</definedName>
    <definedName name="__123Graph_AMM" hidden="1">#REF!</definedName>
    <definedName name="__123Graph_B" hidden="1">#REF!</definedName>
    <definedName name="__123Graph_BCAD" hidden="1">#N/A</definedName>
    <definedName name="__123Graph_BCAD1" hidden="1">#N/A</definedName>
    <definedName name="__123Graph_BCAD2" hidden="1">#N/A</definedName>
    <definedName name="__123Graph_BCOL" hidden="1">#REF!</definedName>
    <definedName name="__123Graph_BCOL2" hidden="1">#REF!</definedName>
    <definedName name="__123Graph_BCOL3" hidden="1">#REF!</definedName>
    <definedName name="__123Graph_BMM" hidden="1">#REF!</definedName>
    <definedName name="__123Graph_C" hidden="1">#REF!</definedName>
    <definedName name="__123Graph_CCAD" hidden="1">#N/A</definedName>
    <definedName name="__123Graph_CCAD1" hidden="1">#N/A</definedName>
    <definedName name="__123Graph_CCAD2" hidden="1">#N/A</definedName>
    <definedName name="__123Graph_CCOL" hidden="1">#REF!</definedName>
    <definedName name="__123Graph_CCOL2" hidden="1">#REF!</definedName>
    <definedName name="__123Graph_CCOL3" hidden="1">#REF!</definedName>
    <definedName name="__123Graph_D" hidden="1">#REF!</definedName>
    <definedName name="__123Graph_DCAD" hidden="1">#N/A</definedName>
    <definedName name="__123Graph_DCAD1" hidden="1">#N/A</definedName>
    <definedName name="__123Graph_DCAD2" hidden="1">#N/A</definedName>
    <definedName name="__123Graph_DCOL" hidden="1">#REF!</definedName>
    <definedName name="__123Graph_DCOL2" hidden="1">#REF!</definedName>
    <definedName name="__123Graph_DCOL3" hidden="1">#REF!</definedName>
    <definedName name="__123Graph_E" hidden="1">#REF!</definedName>
    <definedName name="__123Graph_ECAD" hidden="1">#N/A</definedName>
    <definedName name="__123Graph_ECAD1" hidden="1">#N/A</definedName>
    <definedName name="__123Graph_ECAD2" hidden="1">#N/A</definedName>
    <definedName name="__123Graph_ECOL" hidden="1">#REF!</definedName>
    <definedName name="__123Graph_ECOL2" hidden="1">#REF!</definedName>
    <definedName name="__123Graph_ECOL3" hidden="1">#REF!</definedName>
    <definedName name="__123Graph_F" hidden="1">#REF!</definedName>
    <definedName name="__123Graph_FCAD2" hidden="1">#N/A</definedName>
    <definedName name="__123Graph_FCOL3" hidden="1">#REF!</definedName>
    <definedName name="__123Graph_X" hidden="1">#REF!</definedName>
    <definedName name="__123Graph_XCAD" hidden="1">#N/A</definedName>
    <definedName name="__123Graph_XCAD1" hidden="1">#N/A</definedName>
    <definedName name="__123Graph_XCAD2" hidden="1">#N/A</definedName>
    <definedName name="__123Graph_XCOL" hidden="1">#REF!</definedName>
    <definedName name="__123Graph_XCOL2" hidden="1">#REF!</definedName>
    <definedName name="__123Graph_XCOL3" hidden="1">#REF!</definedName>
    <definedName name="__123Graph_XMM" hidden="1">#REF!</definedName>
    <definedName name="__BPL1" hidden="1">{#N/A,#N/A,FALSE,"Budget at a Glance";#N/A,#N/A,FALSE,"Receipts";#N/A,#N/A,FALSE,"Expenditure";#N/A,#N/A,FALSE,"Impact";#N/A,#N/A,FALSE,"Non-Durables";#N/A,#N/A,FALSE,"Durables";#N/A,#N/A,FALSE,"Cement";#N/A,#N/A,FALSE,"Power Cables";#N/A,#N/A,FALSE,"NFM";#N/A,#N/A,FALSE,"Auto";#N/A,#N/A,FALSE,"Auto1";#N/A,#N/A,FALSE,"Chemicals";#N/A,#N/A,FALSE,"Steel duty";#N/A,#N/A,FALSE,"Petrochemicals";#N/A,#N/A,FALSE,"Paper";#N/A,#N/A,FALSE,"Fibres";#N/A,#N/A,FALSE,"Tyre";#N/A,#N/A,FALSE,"Tyre1";#N/A,#N/A,FALSE,"Cotton (prices &amp; Duty)";#N/A,#N/A,FALSE,"Telecom Equipment";#N/A,#N/A,FALSE,"Cigarettes"}</definedName>
    <definedName name="__FDS_HYPERLINK_TOGGLE_STATE__" hidden="1">"ON"</definedName>
    <definedName name="__key1" hidden="1">#REF!</definedName>
    <definedName name="__qwe345" hidden="1">{#N/A,#N/A,FALSE,"Budget at a Glance";#N/A,#N/A,FALSE,"Receipts";#N/A,#N/A,FALSE,"Expenditure";#N/A,#N/A,FALSE,"Impact";#N/A,#N/A,FALSE,"Non-Durables";#N/A,#N/A,FALSE,"Durables";#N/A,#N/A,FALSE,"Cement";#N/A,#N/A,FALSE,"Power Cables";#N/A,#N/A,FALSE,"NFM";#N/A,#N/A,FALSE,"Auto";#N/A,#N/A,FALSE,"Auto1";#N/A,#N/A,FALSE,"Chemicals";#N/A,#N/A,FALSE,"Steel duty";#N/A,#N/A,FALSE,"Petrochemicals";#N/A,#N/A,FALSE,"Paper";#N/A,#N/A,FALSE,"Fibres";#N/A,#N/A,FALSE,"Tyre";#N/A,#N/A,FALSE,"Tyre1";#N/A,#N/A,FALSE,"Cotton (prices &amp; Duty)";#N/A,#N/A,FALSE,"Telecom Equipment";#N/A,#N/A,FALSE,"Cigarettes"}</definedName>
    <definedName name="__vr1" hidden="1">{#N/A,#N/A,FALSE,"Budget at a Glance";#N/A,#N/A,FALSE,"Receipts";#N/A,#N/A,FALSE,"Expenditure";#N/A,#N/A,FALSE,"Impact";#N/A,#N/A,FALSE,"Non-Durables";#N/A,#N/A,FALSE,"Durables";#N/A,#N/A,FALSE,"Cement";#N/A,#N/A,FALSE,"Power Cables";#N/A,#N/A,FALSE,"NFM";#N/A,#N/A,FALSE,"Auto";#N/A,#N/A,FALSE,"Auto1";#N/A,#N/A,FALSE,"Chemicals";#N/A,#N/A,FALSE,"Steel duty";#N/A,#N/A,FALSE,"Petrochemicals";#N/A,#N/A,FALSE,"Paper";#N/A,#N/A,FALSE,"Fibres";#N/A,#N/A,FALSE,"Tyre";#N/A,#N/A,FALSE,"Tyre1";#N/A,#N/A,FALSE,"Cotton (prices &amp; Duty)";#N/A,#N/A,FALSE,"Telecom Equipment";#N/A,#N/A,FALSE,"Cigarettes"}</definedName>
    <definedName name="__wrn1" hidden="1">{"income statement",#N/A,FALSE,"P&amp;L";"Balance Sheet",#N/A,FALSE,"BS";"Cash Flow",#N/A,FALSE,"CF";"Debt and Interest",#N/A,FALSE,"Debt &amp; Int";"Working Capital",#N/A,FALSE,"Wking Cap";"Capex and Depreciation",#N/A,FALSE,"Capex &amp; Depr";"Tax and Equity",#N/A,FALSE,"Tax &amp; Equity";"DCF",#N/A,FALSE,"DCF";"Sensitivity on Discount Rate",#N/A,FALSE,"Sensit-Rate";"WACC",#N/A,FALSE,"WACC";"Sensitivity on Sales Growth",#N/A,FALSE,"Sensit-Sales"}</definedName>
    <definedName name="__wrn2" hidden="1">{#N/A,#N/A,FALSE,"INPUTS";#N/A,#N/A,FALSE,"PROFORMA BSHEET";#N/A,#N/A,FALSE,"COMBINED";#N/A,#N/A,FALSE,"HIGH YIELD";#N/A,#N/A,FALSE,"COMB_GRAPHS"}</definedName>
    <definedName name="__wrn3" hidden="1">{#N/A,#N/A,FALSE,"ACQ_GRAPHS";#N/A,#N/A,FALSE,"T_1 GRAPHS";#N/A,#N/A,FALSE,"T_2 GRAPHS";#N/A,#N/A,FALSE,"COMB_GRAPHS"}</definedName>
    <definedName name="__wrn4" hidden="1">{"vi1",#N/A,FALSE,"Financial Statements";"vi2",#N/A,FALSE,"Financial Statements";#N/A,#N/A,FALSE,"DCF"}</definedName>
    <definedName name="__wrn5" hidden="1">{#N/A,#N/A,FALSE,"Valuation Assumptions";#N/A,#N/A,FALSE,"Summary";#N/A,#N/A,FALSE,"DCF";#N/A,#N/A,FALSE,"Valuation";#N/A,#N/A,FALSE,"WACC";#N/A,#N/A,FALSE,"UBVH";#N/A,#N/A,FALSE,"Free Cash Flow"}</definedName>
    <definedName name="__wrn6" hidden="1">{#N/A,#N/A,FALSE,"INPUTS";#N/A,#N/A,FALSE,"PROFORMA BSHEET";#N/A,#N/A,FALSE,"COMBINED";#N/A,#N/A,FALSE,"ACQUIROR";#N/A,#N/A,FALSE,"TARGET 1";#N/A,#N/A,FALSE,"TARGET 2";#N/A,#N/A,FALSE,"HIGH YIELD";#N/A,#N/A,FALSE,"OVERFUND"}</definedName>
    <definedName name="_1__FDSAUDITLINK__" hidden="1">{"fdsup://directions/FAT Viewer?action=UPDATE&amp;creator=factset&amp;DYN_ARGS=TRUE&amp;DOC_NAME=FAT:FQL_AUDITING_CLIENT_TEMPLATE.FAT&amp;display_string=Audit&amp;VAR:KEY=EVYXCBOFOB&amp;VAR:QUERY=RkZfSU5WRVNUX0NBUChBTk4sMCwtMjBBWSk=&amp;WINDOW=FIRST_POPUP&amp;HEIGHT=450&amp;WIDTH=450&amp;START_MA","XIMIZED=FALSE&amp;VAR:CALENDAR=US&amp;VAR:SYMBOL=619095&amp;VAR:INDEX=9"}</definedName>
    <definedName name="_390__FDSAUDITLINK__" hidden="1">{"fdsup://directions/FAT Viewer?action=UPDATE&amp;creator=factset&amp;DYN_ARGS=TRUE&amp;DOC_NAME=FAT:FQL_AUDITING_CLIENT_TEMPLATE.FAT&amp;display_string=Audit&amp;VAR:KEY=ENSVYJCBIH&amp;VAR:QUERY=RkZfSU5WRVNUX0NBUChBTk4sMCwtMjBBWSk=&amp;WINDOW=FIRST_POPUP&amp;HEIGHT=450&amp;WIDTH=450&amp;START_MA","XIMIZED=FALSE&amp;VAR:CALENDAR=US&amp;VAR:SYMBOL=B03XPL&amp;VAR:INDEX=20"}</definedName>
    <definedName name="_391__FDSAUDITLINK__" hidden="1">{"fdsup://directions/FAT Viewer?action=UPDATE&amp;creator=factset&amp;DYN_ARGS=TRUE&amp;DOC_NAME=FAT:FQL_AUDITING_CLIENT_TEMPLATE.FAT&amp;display_string=Audit&amp;VAR:KEY=ENSVYJCBIH&amp;VAR:QUERY=RkZfSU5WRVNUX0NBUChBTk4sMCwtMjBBWSk=&amp;WINDOW=FIRST_POPUP&amp;HEIGHT=450&amp;WIDTH=450&amp;START_MA","XIMIZED=FALSE&amp;VAR:CALENDAR=US&amp;VAR:SYMBOL=B03XPL&amp;VAR:INDEX=19"}</definedName>
    <definedName name="_392__FDSAUDITLINK__" hidden="1">{"fdsup://directions/FAT Viewer?action=UPDATE&amp;creator=factset&amp;DYN_ARGS=TRUE&amp;DOC_NAME=FAT:FQL_AUDITING_CLIENT_TEMPLATE.FAT&amp;display_string=Audit&amp;VAR:KEY=ENSVYJCBIH&amp;VAR:QUERY=RkZfSU5WRVNUX0NBUChBTk4sMCwtMjBBWSk=&amp;WINDOW=FIRST_POPUP&amp;HEIGHT=450&amp;WIDTH=450&amp;START_MA","XIMIZED=FALSE&amp;VAR:CALENDAR=US&amp;VAR:SYMBOL=B03XPL&amp;VAR:INDEX=18"}</definedName>
    <definedName name="_393__FDSAUDITLINK__" hidden="1">{"fdsup://directions/FAT Viewer?action=UPDATE&amp;creator=factset&amp;DYN_ARGS=TRUE&amp;DOC_NAME=FAT:FQL_AUDITING_CLIENT_TEMPLATE.FAT&amp;display_string=Audit&amp;VAR:KEY=ENSVYJCBIH&amp;VAR:QUERY=RkZfSU5WRVNUX0NBUChBTk4sMCwtMjBBWSk=&amp;WINDOW=FIRST_POPUP&amp;HEIGHT=450&amp;WIDTH=450&amp;START_MA","XIMIZED=FALSE&amp;VAR:CALENDAR=US&amp;VAR:SYMBOL=B03XPL&amp;VAR:INDEX=17"}</definedName>
    <definedName name="_394__FDSAUDITLINK__" hidden="1">{"fdsup://directions/FAT Viewer?action=UPDATE&amp;creator=factset&amp;DYN_ARGS=TRUE&amp;DOC_NAME=FAT:FQL_AUDITING_CLIENT_TEMPLATE.FAT&amp;display_string=Audit&amp;VAR:KEY=EVYXCBOFOB&amp;VAR:QUERY=RkZfSU5WRVNUX0NBUChBTk4sMCwtMjBBWSk=&amp;WINDOW=FIRST_POPUP&amp;HEIGHT=450&amp;WIDTH=450&amp;START_MA","XIMIZED=FALSE&amp;VAR:CALENDAR=US&amp;VAR:SYMBOL=619095&amp;VAR:INDEX=16"}</definedName>
    <definedName name="_395__FDSAUDITLINK__" hidden="1">{"fdsup://directions/FAT Viewer?action=UPDATE&amp;creator=factset&amp;DYN_ARGS=TRUE&amp;DOC_NAME=FAT:FQL_AUDITING_CLIENT_TEMPLATE.FAT&amp;display_string=Audit&amp;VAR:KEY=EVYXCBOFOB&amp;VAR:QUERY=RkZfSU5WRVNUX0NBUChBTk4sMCwtMjBBWSk=&amp;WINDOW=FIRST_POPUP&amp;HEIGHT=450&amp;WIDTH=450&amp;START_MA","XIMIZED=FALSE&amp;VAR:CALENDAR=US&amp;VAR:SYMBOL=619095&amp;VAR:INDEX=15"}</definedName>
    <definedName name="_396__FDSAUDITLINK__" hidden="1">{"fdsup://directions/FAT Viewer?action=UPDATE&amp;creator=factset&amp;DYN_ARGS=TRUE&amp;DOC_NAME=FAT:FQL_AUDITING_CLIENT_TEMPLATE.FAT&amp;display_string=Audit&amp;VAR:KEY=EVYXCBOFOB&amp;VAR:QUERY=RkZfSU5WRVNUX0NBUChBTk4sMCwtMjBBWSk=&amp;WINDOW=FIRST_POPUP&amp;HEIGHT=450&amp;WIDTH=450&amp;START_MA","XIMIZED=FALSE&amp;VAR:CALENDAR=US&amp;VAR:SYMBOL=619095&amp;VAR:INDEX=14"}</definedName>
    <definedName name="_397__FDSAUDITLINK__" hidden="1">{"fdsup://directions/FAT Viewer?action=UPDATE&amp;creator=factset&amp;DYN_ARGS=TRUE&amp;DOC_NAME=FAT:FQL_AUDITING_CLIENT_TEMPLATE.FAT&amp;display_string=Audit&amp;VAR:KEY=EVYXCBOFOB&amp;VAR:QUERY=RkZfSU5WRVNUX0NBUChBTk4sMCwtMjBBWSk=&amp;WINDOW=FIRST_POPUP&amp;HEIGHT=450&amp;WIDTH=450&amp;START_MA","XIMIZED=FALSE&amp;VAR:CALENDAR=US&amp;VAR:SYMBOL=619095&amp;VAR:INDEX=13"}</definedName>
    <definedName name="_398__FDSAUDITLINK__" hidden="1">{"fdsup://directions/FAT Viewer?action=UPDATE&amp;creator=factset&amp;DYN_ARGS=TRUE&amp;DOC_NAME=FAT:FQL_AUDITING_CLIENT_TEMPLATE.FAT&amp;display_string=Audit&amp;VAR:KEY=EVYXCBOFOB&amp;VAR:QUERY=RkZfSU5WRVNUX0NBUChBTk4sMCwtMjBBWSk=&amp;WINDOW=FIRST_POPUP&amp;HEIGHT=450&amp;WIDTH=450&amp;START_MA","XIMIZED=FALSE&amp;VAR:CALENDAR=US&amp;VAR:SYMBOL=619095&amp;VAR:INDEX=12"}</definedName>
    <definedName name="_399__FDSAUDITLINK__" hidden="1">{"fdsup://directions/FAT Viewer?action=UPDATE&amp;creator=factset&amp;DYN_ARGS=TRUE&amp;DOC_NAME=FAT:FQL_AUDITING_CLIENT_TEMPLATE.FAT&amp;display_string=Audit&amp;VAR:KEY=EVYXCBOFOB&amp;VAR:QUERY=RkZfSU5WRVNUX0NBUChBTk4sMCwtMjBBWSk=&amp;WINDOW=FIRST_POPUP&amp;HEIGHT=450&amp;WIDTH=450&amp;START_MA","XIMIZED=FALSE&amp;VAR:CALENDAR=US&amp;VAR:SYMBOL=619095&amp;VAR:INDEX=11"}</definedName>
    <definedName name="_400__FDSAUDITLINK__" hidden="1">{"fdsup://directions/FAT Viewer?action=UPDATE&amp;creator=factset&amp;DYN_ARGS=TRUE&amp;DOC_NAME=FAT:FQL_AUDITING_CLIENT_TEMPLATE.FAT&amp;display_string=Audit&amp;VAR:KEY=EVYXCBOFOB&amp;VAR:QUERY=RkZfSU5WRVNUX0NBUChBTk4sMCwtMjBBWSk=&amp;WINDOW=FIRST_POPUP&amp;HEIGHT=450&amp;WIDTH=450&amp;START_MA","XIMIZED=FALSE&amp;VAR:CALENDAR=US&amp;VAR:SYMBOL=619095&amp;VAR:INDEX=10"}</definedName>
    <definedName name="_402__FDSAUDITLINK__" hidden="1">{"fdsup://directions/FAT Viewer?action=UPDATE&amp;creator=factset&amp;DYN_ARGS=TRUE&amp;DOC_NAME=FAT:FQL_AUDITING_CLIENT_TEMPLATE.FAT&amp;display_string=Audit&amp;VAR:KEY=EVYXCBOFOB&amp;VAR:QUERY=RkZfSU5WRVNUX0NBUChBTk4sMCwtMjBBWSk=&amp;WINDOW=FIRST_POPUP&amp;HEIGHT=450&amp;WIDTH=450&amp;START_MA","XIMIZED=FALSE&amp;VAR:CALENDAR=US&amp;VAR:SYMBOL=619095&amp;VAR:INDEX=8"}</definedName>
    <definedName name="_403__FDSAUDITLINK__" hidden="1">{"fdsup://directions/FAT Viewer?action=UPDATE&amp;creator=factset&amp;DYN_ARGS=TRUE&amp;DOC_NAME=FAT:FQL_AUDITING_CLIENT_TEMPLATE.FAT&amp;display_string=Audit&amp;VAR:KEY=EVYXCBOFOB&amp;VAR:QUERY=RkZfSU5WRVNUX0NBUChBTk4sMCwtMjBBWSk=&amp;WINDOW=FIRST_POPUP&amp;HEIGHT=450&amp;WIDTH=450&amp;START_MA","XIMIZED=FALSE&amp;VAR:CALENDAR=US&amp;VAR:SYMBOL=619095&amp;VAR:INDEX=7"}</definedName>
    <definedName name="_404__FDSAUDITLINK__" hidden="1">{"fdsup://directions/FAT Viewer?action=UPDATE&amp;creator=factset&amp;DYN_ARGS=TRUE&amp;DOC_NAME=FAT:FQL_AUDITING_CLIENT_TEMPLATE.FAT&amp;display_string=Audit&amp;VAR:KEY=EVYXCBOFOB&amp;VAR:QUERY=RkZfSU5WRVNUX0NBUChBTk4sMCwtMjBBWSk=&amp;WINDOW=FIRST_POPUP&amp;HEIGHT=450&amp;WIDTH=450&amp;START_MA","XIMIZED=FALSE&amp;VAR:CALENDAR=US&amp;VAR:SYMBOL=619095&amp;VAR:INDEX=6"}</definedName>
    <definedName name="_405__FDSAUDITLINK__" hidden="1">{"fdsup://directions/FAT Viewer?action=UPDATE&amp;creator=factset&amp;DYN_ARGS=TRUE&amp;DOC_NAME=FAT:FQL_AUDITING_CLIENT_TEMPLATE.FAT&amp;display_string=Audit&amp;VAR:KEY=EVYXCBOFOB&amp;VAR:QUERY=RkZfSU5WRVNUX0NBUChBTk4sMCwtMjBBWSk=&amp;WINDOW=FIRST_POPUP&amp;HEIGHT=450&amp;WIDTH=450&amp;START_MA","XIMIZED=FALSE&amp;VAR:CALENDAR=US&amp;VAR:SYMBOL=619095&amp;VAR:INDEX=5"}</definedName>
    <definedName name="_406__FDSAUDITLINK__" hidden="1">{"fdsup://directions/FAT Viewer?action=UPDATE&amp;creator=factset&amp;DYN_ARGS=TRUE&amp;DOC_NAME=FAT:FQL_AUDITING_CLIENT_TEMPLATE.FAT&amp;display_string=Audit&amp;VAR:KEY=EVYXCBOFOB&amp;VAR:QUERY=RkZfSU5WRVNUX0NBUChBTk4sMCwtMjBBWSk=&amp;WINDOW=FIRST_POPUP&amp;HEIGHT=450&amp;WIDTH=450&amp;START_MA","XIMIZED=FALSE&amp;VAR:CALENDAR=US&amp;VAR:SYMBOL=619095&amp;VAR:INDEX=4"}</definedName>
    <definedName name="_407__FDSAUDITLINK__" hidden="1">{"fdsup://directions/FAT Viewer?action=UPDATE&amp;creator=factset&amp;DYN_ARGS=TRUE&amp;DOC_NAME=FAT:FQL_AUDITING_CLIENT_TEMPLATE.FAT&amp;display_string=Audit&amp;VAR:KEY=EVYXCBOFOB&amp;VAR:QUERY=RkZfSU5WRVNUX0NBUChBTk4sMCwtMjBBWSk=&amp;WINDOW=FIRST_POPUP&amp;HEIGHT=450&amp;WIDTH=450&amp;START_MA","XIMIZED=FALSE&amp;VAR:CALENDAR=US&amp;VAR:SYMBOL=619095&amp;VAR:INDEX=3"}</definedName>
    <definedName name="_408__FDSAUDITLINK__" hidden="1">{"fdsup://directions/FAT Viewer?action=UPDATE&amp;creator=factset&amp;DYN_ARGS=TRUE&amp;DOC_NAME=FAT:FQL_AUDITING_CLIENT_TEMPLATE.FAT&amp;display_string=Audit&amp;VAR:KEY=EVYXCBOFOB&amp;VAR:QUERY=RkZfSU5WRVNUX0NBUChBTk4sMCwtMjBBWSk=&amp;WINDOW=FIRST_POPUP&amp;HEIGHT=450&amp;WIDTH=450&amp;START_MA","XIMIZED=FALSE&amp;VAR:CALENDAR=US&amp;VAR:SYMBOL=619095&amp;VAR:INDEX=2"}</definedName>
    <definedName name="_409__FDSAUDITLINK__" hidden="1">{"fdsup://directions/FAT Viewer?action=UPDATE&amp;creator=factset&amp;DYN_ARGS=TRUE&amp;DOC_NAME=FAT:FQL_AUDITING_CLIENT_TEMPLATE.FAT&amp;display_string=Audit&amp;VAR:KEY=EVYXCBOFOB&amp;VAR:QUERY=RkZfSU5WRVNUX0NBUChBTk4sMCwtMjBBWSk=&amp;WINDOW=FIRST_POPUP&amp;HEIGHT=450&amp;WIDTH=450&amp;START_MA","XIMIZED=FALSE&amp;VAR:CALENDAR=US&amp;VAR:SYMBOL=619095&amp;VAR:INDEX=1"}</definedName>
    <definedName name="_410__FDSAUDITLINK__" hidden="1">{"fdsup://directions/FAT Viewer?action=UPDATE&amp;creator=factset&amp;DYN_ARGS=TRUE&amp;DOC_NAME=FAT:FQL_AUDITING_CLIENT_TEMPLATE.FAT&amp;display_string=Audit&amp;VAR:KEY=EVYXCBOFOB&amp;VAR:QUERY=RkZfSU5WRVNUX0NBUChBTk4sMCwtMjBBWSk=&amp;WINDOW=FIRST_POPUP&amp;HEIGHT=450&amp;WIDTH=450&amp;START_MA","XIMIZED=FALSE&amp;VAR:CALENDAR=US&amp;VAR:SYMBOL=619095&amp;VAR:INDEX=0"}</definedName>
    <definedName name="_bdm.004C37995C09483C93DF718B10CFA763.edm" hidden="1">#REF!</definedName>
    <definedName name="_bdm.04FE7CAABE2F4D88BECA7632B82B7208.edm" hidden="1">#REF!</definedName>
    <definedName name="_bdm.094C58458A2B44BBAC4D252CE7067B11.edm" hidden="1">#REF!</definedName>
    <definedName name="_bdm.096912D6BD894341950BB3101731246C.edm" hidden="1">#REF!</definedName>
    <definedName name="_bdm.0C83AB56634B42438F5E7763F8625CFF.edm" hidden="1">#REF!</definedName>
    <definedName name="_bdm.115C4E396E6E4986A6AB96FA735EF3B2.edm" hidden="1">#REF!</definedName>
    <definedName name="_bdm.1206A226E66E47F48C1DA11DA7E6C9AD.edm" hidden="1">#REF!</definedName>
    <definedName name="_bdm.14413902628545EB8AFC3F7F2181B764.edm" hidden="1">#REF!</definedName>
    <definedName name="_bdm.17D1EB2C73074A13862FCAF47C85EB31.edm" hidden="1">#REF!</definedName>
    <definedName name="_bdm.197C6204AA8942268C0EAA0EA2F9DA9E.edm" hidden="1">#REF!</definedName>
    <definedName name="_bdm.1D9C7D98F6F94A09A1E682D64612B397.edm" hidden="1">#REF!</definedName>
    <definedName name="_bdm.1DB1BB9ADC124613A7BDADF9D9740674.edm" hidden="1">#REF!</definedName>
    <definedName name="_bdm.1EC21F20C31441509DA78C719696571F.edm" hidden="1">#REF!</definedName>
    <definedName name="_bdm.1ED5C95DA1CC499098EC981D3614D8A6.edm" hidden="1">#REF!</definedName>
    <definedName name="_bdm.237F2B71A7AA4C7B8C3357360CC28066.edm" hidden="1">#REF!</definedName>
    <definedName name="_bdm.2380E8637B9E434D8B3C71222DA542DF.edm" hidden="1">#REF!</definedName>
    <definedName name="_bdm.248518D4F01A4944B12F1963E33255FB.edm" hidden="1">#REF!</definedName>
    <definedName name="_bdm.25C4AECD5A4340F19CFF94B5552FAF39.edm" hidden="1">#REF!</definedName>
    <definedName name="_bdm.272F4669749D4D4DB46C48EC819CF07B.edm" hidden="1">#REF!</definedName>
    <definedName name="_bdm.28E190D2D4BE4463946049BF6356BCA1.edm" hidden="1">#REF!</definedName>
    <definedName name="_bdm.2D773FA9607D45698A83FA6035BD5612.edm" hidden="1">#REF!</definedName>
    <definedName name="_bdm.2F71B169FDA74723A30E4D2B202673CB.edm" hidden="1">#REF!</definedName>
    <definedName name="_bdm.32DF418D4CB2495FBA377B50D9101449.edm" hidden="1">#REF!</definedName>
    <definedName name="_bdm.3C7477B1D05747289EFF3AB428964716.edm" hidden="1">#REF!</definedName>
    <definedName name="_bdm.3FF0F8FB237249B89F89D81DC16CE898.edm" hidden="1">#REF!</definedName>
    <definedName name="_bdm.401EF00DDAC24165A07ED35C95B9C8BD.edm" hidden="1">#REF!</definedName>
    <definedName name="_bdm.4088DBDDD2B6492EAABEB673F849FA0A.edm" hidden="1">#REF!</definedName>
    <definedName name="_bdm.41B03FA0EB6D4C69B62849495D0FC036.edm" hidden="1">#REF!</definedName>
    <definedName name="_bdm.46E526C90DFB481BB5AB7B9DA5285F84.edm" hidden="1">#REF!</definedName>
    <definedName name="_bdm.4757E68B90D64135837CDCA4F9388AA5.edm" hidden="1">#REF!</definedName>
    <definedName name="_bdm.4C80DF51192D4A51864D101CAB4803E1.edm" hidden="1">#REF!</definedName>
    <definedName name="_bdm.4E3EB43BC12B40868FE6B962E849D303.edm" hidden="1">#REF!</definedName>
    <definedName name="_bdm.4E413215FF1348B6B26CC3C6AD895ED3.edm" hidden="1">#REF!</definedName>
    <definedName name="_bdm.4F84A905B0804D84839FAA4E5A4B4912.edm" hidden="1">#REF!</definedName>
    <definedName name="_bdm.4FF51D33FFB745A781375A27BAE7BC79.edm" hidden="1">#REF!</definedName>
    <definedName name="_bdm.53C14BB25F5F41B48872C76AEDB26B46.edm" hidden="1">#REF!</definedName>
    <definedName name="_bdm.5514D1CD1B8349F2A93F9BCDE8D9402B.edm" hidden="1">#REF!</definedName>
    <definedName name="_bdm.55A2A61B8A4A40939580CC24AB65D00C.edm" hidden="1">#REF!</definedName>
    <definedName name="_bdm.570CD1977E874E7BADDBF4C15305BA41.edm" hidden="1">#REF!</definedName>
    <definedName name="_bdm.5A30CEA5EF8E4B8EA325B48F239DF35B.edm" hidden="1">#REF!</definedName>
    <definedName name="_bdm.5DB187C83DDD4BD1AF5F244EA97A7826.edm" hidden="1">#REF!</definedName>
    <definedName name="_bdm.617755FC7788473289E4844C88F114E9.edm" hidden="1">#REF!</definedName>
    <definedName name="_bdm.617B424A191A4599931AE3D9BE0E4CCF.edm" hidden="1">#REF!</definedName>
    <definedName name="_bdm.618FCAC4F84D47169FF6325C4FCEF545.edm" hidden="1">#REF!</definedName>
    <definedName name="_bdm.6D94842FD7CD484F857BE0CC99F451FC.edm" hidden="1">#REF!</definedName>
    <definedName name="_bdm.6FB1281A5FD3406798B205BF3C27DC93.edm" hidden="1">#REF!</definedName>
    <definedName name="_bdm.709E638E6B5D4E3BABE3B688055F6417.edm" hidden="1">#REF!</definedName>
    <definedName name="_bdm.74B0B65D0F9E423FB22A0A9940E0C127.edm" hidden="1">#REF!</definedName>
    <definedName name="_bdm.754EE4ED8344469DBE03F187CEE64448.edm" hidden="1">#REF!</definedName>
    <definedName name="_bdm.7B248FE2BDC141ACA00F5AB922DC5AF9.edm" hidden="1">#REF!</definedName>
    <definedName name="_bdm.83BB4F8756504B11AEA4DFCBAEEA6007.edm" hidden="1">#REF!</definedName>
    <definedName name="_bdm.84F67F0222AF43EDA7A9ADE23B3BFFFE.edm" hidden="1">#REF!</definedName>
    <definedName name="_bdm.8680FD4C75CE4B9286E868CE59BC5ED1.edm" hidden="1">#REF!</definedName>
    <definedName name="_bdm.87D591145D654873914814CFADEBF27D.edm" hidden="1">#REF!</definedName>
    <definedName name="_bdm.896B36DED41C4C4D91EB7A2AE65F3E07.edm" hidden="1">#REF!</definedName>
    <definedName name="_bdm.8D3F59769C5E43ACB600D0E84EA0312F.edm" hidden="1">#REF!</definedName>
    <definedName name="_bdm.8E60147029764675857088454938EC2F.edm" hidden="1">#REF!</definedName>
    <definedName name="_bdm.91BCF8C300E74A81AD9747A1874491A2.edm" hidden="1">#REF!</definedName>
    <definedName name="_bdm.947884CDC5B84CB184BCAAA5FEA42022.edm" hidden="1">#REF!</definedName>
    <definedName name="_bdm.9ED738274CB4422C816E555F77634EE2.edm" hidden="1">#REF!</definedName>
    <definedName name="_bdm.A81274EE14D84B88942C8E15B43F4376.edm" hidden="1">#REF!</definedName>
    <definedName name="_bdm.AB834BB070074ECFBC3F82FA818E37CC.edm" hidden="1">#REF!</definedName>
    <definedName name="_bdm.B0330AE92155488CA3840228EBBC9B05.edm" hidden="1">#REF!</definedName>
    <definedName name="_bdm.B0C9ADDA90F045F6A324BA318A090FA7.edm" hidden="1">#REF!</definedName>
    <definedName name="_bdm.B2A136BC457147EF9DBAE7DC60DFD371.edm" hidden="1">#REF!</definedName>
    <definedName name="_bdm.B3F8F39DE23547089BD753BBAC4AF3D9.edm" hidden="1">#REF!</definedName>
    <definedName name="_bdm.B48B3E3A128A4300A77807B649B92AAF.edm" hidden="1">#REF!</definedName>
    <definedName name="_bdm.B49C8F14C59C432E9E4F145EF3AD028C.edm" hidden="1">#REF!</definedName>
    <definedName name="_bdm.B85720D0A1794C7E9E00E1C459C03E6F.edm" hidden="1">#REF!</definedName>
    <definedName name="_bdm.B951913390C8437A826B737C880DE1D3.edm" hidden="1">#REF!</definedName>
    <definedName name="_bdm.BAB6CC588D6E42A583D569BFE589CD2A.edm" hidden="1">#REF!</definedName>
    <definedName name="_bdm.BE773D81C0FA40ADB4EE6A9A1CC69DF2.edm" hidden="1">#REF!</definedName>
    <definedName name="_bdm.BF951CD2EF7B4858BB7476B6AA59B1B0.edm" hidden="1">#REF!</definedName>
    <definedName name="_bdm.C7C41C6C2C4840F682AB6E60A85719CC.edm" hidden="1">#REF!</definedName>
    <definedName name="_bdm.CA86E567E9324357A81A245C6209222F.edm" hidden="1">#REF!</definedName>
    <definedName name="_bdm.CB3BA92759294697A7BB92CA49E9C740.edm" hidden="1">#REF!</definedName>
    <definedName name="_bdm.D08870F915694DCF902DDABE0FCAD4B6.edm" hidden="1">#REF!</definedName>
    <definedName name="_bdm.D2BBF11026BE46D18C9F0C6849591DDA.edm" hidden="1">#REF!</definedName>
    <definedName name="_bdm.DA03203532C44C1BA88107398EF2F961.edm" hidden="1">#REF!</definedName>
    <definedName name="_bdm.DAD268461B8549FB9F0FFF34957E85C9.edm" hidden="1">#REF!</definedName>
    <definedName name="_bdm.DBFF79F632244FFE9E51203F27F24246.edm" hidden="1">#REF!</definedName>
    <definedName name="_bdm.DD70081A7D4A4463B992E77B49606857.edm" hidden="1">#REF!</definedName>
    <definedName name="_bdm.DF43E43ADBA04D20B7A0B969C16D94FC.edm" hidden="1">#REF!</definedName>
    <definedName name="_bdm.E2ED25315AA74616A7C7C0A22B1FB77C.edm" hidden="1">#REF!</definedName>
    <definedName name="_bdm.E4583B38A97944C9BC1BDDC997BE68A7.edm" hidden="1">#REF!</definedName>
    <definedName name="_bdm.E48A75FE24CF49BF8258282CA82B711A.edm" hidden="1">#REF!</definedName>
    <definedName name="_bdm.E6ECACEC3C5546F9B3315BFB34E5E26D.edm" hidden="1">#REF!</definedName>
    <definedName name="_bdm.EA0DAB7B2B234A23B8DB6582C2C761D5.edm" hidden="1">#REF!</definedName>
    <definedName name="_bdm.EBA4BA7EE8C0474E94AC0653142BC02A.edm" hidden="1">#REF!</definedName>
    <definedName name="_bdm.EBE7F104F8754B84BD1ACA434F5088A3.edm" hidden="1">#REF!</definedName>
    <definedName name="_bdm.ED38562AC7DA42E1ACF9E99B5275CA81.edm" hidden="1">#REF!</definedName>
    <definedName name="_bdm.EFAD9DBE0FE343A382B052CDFD24D20F.edm" hidden="1">#REF!</definedName>
    <definedName name="_bdm.F45E491D355B4540B42C91191161AC69.edm" hidden="1">#REF!</definedName>
    <definedName name="_bdm.F4CEF2EAF50E4394921FFDFA9B2C5AAF.edm" hidden="1">#REF!</definedName>
    <definedName name="_bdm.F5C0DC37D86C45DB85ADA6C6D2EB5EDB.edm" hidden="1">#REF!</definedName>
    <definedName name="_bdm.FD7D08E2695F4E9E95FF63A2A1D44E16.edm" hidden="1">#REF!</definedName>
    <definedName name="_bdm.FEDFD2DD4DEC4479B9ADB903CA2DB288.edm" hidden="1">#REF!</definedName>
    <definedName name="_bdm.FF2AEFF3C99147C29EA5C75AB7EA2E27.edm" hidden="1">#REF!</definedName>
    <definedName name="_BPL1" hidden="1">{#N/A,#N/A,FALSE,"Budget at a Glance";#N/A,#N/A,FALSE,"Receipts";#N/A,#N/A,FALSE,"Expenditure";#N/A,#N/A,FALSE,"Impact";#N/A,#N/A,FALSE,"Non-Durables";#N/A,#N/A,FALSE,"Durables";#N/A,#N/A,FALSE,"Cement";#N/A,#N/A,FALSE,"Power Cables";#N/A,#N/A,FALSE,"NFM";#N/A,#N/A,FALSE,"Auto";#N/A,#N/A,FALSE,"Auto1";#N/A,#N/A,FALSE,"Chemicals";#N/A,#N/A,FALSE,"Steel duty";#N/A,#N/A,FALSE,"Petrochemicals";#N/A,#N/A,FALSE,"Paper";#N/A,#N/A,FALSE,"Fibres";#N/A,#N/A,FALSE,"Tyre";#N/A,#N/A,FALSE,"Tyre1";#N/A,#N/A,FALSE,"Cotton (prices &amp; Duty)";#N/A,#N/A,FALSE,"Telecom Equipment";#N/A,#N/A,FALSE,"Cigarettes"}</definedName>
    <definedName name="_Dist_Values" hidden="1">#REF!</definedName>
    <definedName name="_Fill" hidden="1">#REF!</definedName>
    <definedName name="_xlnm._FilterDatabase" localSheetId="0" hidden="1">Factsheet!$A$1:$AQ$310</definedName>
    <definedName name="_xlnm._FilterDatabase" hidden="1">#REF!</definedName>
    <definedName name="_Key2" hidden="1">#REF!</definedName>
    <definedName name="_MatInverse_In" hidden="1">#N/A</definedName>
    <definedName name="_MatInverse_Out" hidden="1">#REF!</definedName>
    <definedName name="_Order1" hidden="1">255</definedName>
    <definedName name="_Order2" hidden="1">255</definedName>
    <definedName name="_Parse_Out" hidden="1">#REF!</definedName>
    <definedName name="_qwe345" hidden="1">{#N/A,#N/A,FALSE,"Budget at a Glance";#N/A,#N/A,FALSE,"Receipts";#N/A,#N/A,FALSE,"Expenditure";#N/A,#N/A,FALSE,"Impact";#N/A,#N/A,FALSE,"Non-Durables";#N/A,#N/A,FALSE,"Durables";#N/A,#N/A,FALSE,"Cement";#N/A,#N/A,FALSE,"Power Cables";#N/A,#N/A,FALSE,"NFM";#N/A,#N/A,FALSE,"Auto";#N/A,#N/A,FALSE,"Auto1";#N/A,#N/A,FALSE,"Chemicals";#N/A,#N/A,FALSE,"Steel duty";#N/A,#N/A,FALSE,"Petrochemicals";#N/A,#N/A,FALSE,"Paper";#N/A,#N/A,FALSE,"Fibres";#N/A,#N/A,FALSE,"Tyre";#N/A,#N/A,FALSE,"Tyre1";#N/A,#N/A,FALSE,"Cotton (prices &amp; Duty)";#N/A,#N/A,FALSE,"Telecom Equipment";#N/A,#N/A,FALSE,"Cigarettes"}</definedName>
    <definedName name="_Regression_Int" hidden="1">1</definedName>
    <definedName name="_Regression_Out" hidden="1">#REF!</definedName>
    <definedName name="_Regression_X" hidden="1">#REF!</definedName>
    <definedName name="_Regression_Y" hidden="1">#REF!</definedName>
    <definedName name="_Table1_In1" hidden="1">#REF!</definedName>
    <definedName name="_Table1_Out" hidden="1">#REF!</definedName>
    <definedName name="_Table2_In1" hidden="1">#REF!</definedName>
    <definedName name="_Table2_In2" hidden="1">#REF!</definedName>
    <definedName name="_Table2_Out" hidden="1">#REF!</definedName>
    <definedName name="_vr1" hidden="1">{#N/A,#N/A,FALSE,"Budget at a Glance";#N/A,#N/A,FALSE,"Receipts";#N/A,#N/A,FALSE,"Expenditure";#N/A,#N/A,FALSE,"Impact";#N/A,#N/A,FALSE,"Non-Durables";#N/A,#N/A,FALSE,"Durables";#N/A,#N/A,FALSE,"Cement";#N/A,#N/A,FALSE,"Power Cables";#N/A,#N/A,FALSE,"NFM";#N/A,#N/A,FALSE,"Auto";#N/A,#N/A,FALSE,"Auto1";#N/A,#N/A,FALSE,"Chemicals";#N/A,#N/A,FALSE,"Steel duty";#N/A,#N/A,FALSE,"Petrochemicals";#N/A,#N/A,FALSE,"Paper";#N/A,#N/A,FALSE,"Fibres";#N/A,#N/A,FALSE,"Tyre";#N/A,#N/A,FALSE,"Tyre1";#N/A,#N/A,FALSE,"Cotton (prices &amp; Duty)";#N/A,#N/A,FALSE,"Telecom Equipment";#N/A,#N/A,FALSE,"Cigarettes"}</definedName>
    <definedName name="_wrn1" hidden="1">{"income statement",#N/A,FALSE,"P&amp;L";"Balance Sheet",#N/A,FALSE,"BS";"Cash Flow",#N/A,FALSE,"CF";"Debt and Interest",#N/A,FALSE,"Debt &amp; Int";"Working Capital",#N/A,FALSE,"Wking Cap";"Capex and Depreciation",#N/A,FALSE,"Capex &amp; Depr";"Tax and Equity",#N/A,FALSE,"Tax &amp; Equity";"DCF",#N/A,FALSE,"DCF";"Sensitivity on Discount Rate",#N/A,FALSE,"Sensit-Rate";"WACC",#N/A,FALSE,"WACC";"Sensitivity on Sales Growth",#N/A,FALSE,"Sensit-Sales"}</definedName>
    <definedName name="_wrn2" hidden="1">{#N/A,#N/A,FALSE,"INPUTS";#N/A,#N/A,FALSE,"PROFORMA BSHEET";#N/A,#N/A,FALSE,"COMBINED";#N/A,#N/A,FALSE,"HIGH YIELD";#N/A,#N/A,FALSE,"COMB_GRAPHS"}</definedName>
    <definedName name="_wrn3" hidden="1">{#N/A,#N/A,FALSE,"ACQ_GRAPHS";#N/A,#N/A,FALSE,"T_1 GRAPHS";#N/A,#N/A,FALSE,"T_2 GRAPHS";#N/A,#N/A,FALSE,"COMB_GRAPHS"}</definedName>
    <definedName name="_wrn4" hidden="1">{"vi1",#N/A,FALSE,"Financial Statements";"vi2",#N/A,FALSE,"Financial Statements";#N/A,#N/A,FALSE,"DCF"}</definedName>
    <definedName name="_wrn5" hidden="1">{#N/A,#N/A,FALSE,"Valuation Assumptions";#N/A,#N/A,FALSE,"Summary";#N/A,#N/A,FALSE,"DCF";#N/A,#N/A,FALSE,"Valuation";#N/A,#N/A,FALSE,"WACC";#N/A,#N/A,FALSE,"UBVH";#N/A,#N/A,FALSE,"Free Cash Flow"}</definedName>
    <definedName name="_wrn6" hidden="1">{#N/A,#N/A,FALSE,"INPUTS";#N/A,#N/A,FALSE,"PROFORMA BSHEET";#N/A,#N/A,FALSE,"COMBINED";#N/A,#N/A,FALSE,"ACQUIROR";#N/A,#N/A,FALSE,"TARGET 1";#N/A,#N/A,FALSE,"TARGET 2";#N/A,#N/A,FALSE,"HIGH YIELD";#N/A,#N/A,FALSE,"OVERFUND"}</definedName>
    <definedName name="a" hidden="1">#REF!</definedName>
    <definedName name="AAA" hidden="1">#REF!</definedName>
    <definedName name="AAA_DOCTOPS" hidden="1">"AAA_SET"</definedName>
    <definedName name="AAA_duser" hidden="1">"OFF"</definedName>
    <definedName name="AAB_Addin5" hidden="1">"AAB_Description for addin 5,Description for addin 5,Description for addin 5,Description for addin 5,Description for addin 5,Description for addin 5"</definedName>
    <definedName name="acc" hidden="1">{#N/A,#N/A,FALSE,"Status of Projects";#N/A,#N/A,FALSE,"CEA-TEC";#N/A,#N/A,FALSE,"U-Constr.";#N/A,#N/A,FALSE,"summary";#N/A,#N/A,FALSE,"PPP-3 yrs"}</definedName>
    <definedName name="AccessDatabase" hidden="1">"D:\MIS\TALLY  31.09.04 sep\AS PER TALLY 31.09.04.mdb"</definedName>
    <definedName name="AdmExpSer" hidden="1">#REF!</definedName>
    <definedName name="afgdfgfd" hidden="1">#REF!,#REF!,#REF!,#REF!,#REF!,#REF!,#REF!,#REF!</definedName>
    <definedName name="anscount" hidden="1">1</definedName>
    <definedName name="AS2DocOpenMode" hidden="1">"AS2DocumentEdit"</definedName>
    <definedName name="AS2ReportLS" hidden="1">1</definedName>
    <definedName name="AS2SyncStepLS" hidden="1">0</definedName>
    <definedName name="AS2TickmarkLS" hidden="1">#REF!</definedName>
    <definedName name="AS2VersionLS" hidden="1">300</definedName>
    <definedName name="asd" hidden="1">{"Print Summary",#N/A,FALSE,"Bal_Graphs";"Print Summary",#N/A,FALSE,"DCF";"Print Summary",#N/A,FALSE,"Graphs";"Print Summary",#N/A,FALSE,"Summary"}</definedName>
    <definedName name="AvgSellPr" hidden="1">#REF!,#REF!,#REF!,#REF!,#REF!,#REF!,#REF!,#REF!</definedName>
    <definedName name="BB_TICKER">#REF!</definedName>
    <definedName name="BG_Del" hidden="1">15</definedName>
    <definedName name="BG_Ins" hidden="1">4</definedName>
    <definedName name="BG_Mod" hidden="1">6</definedName>
    <definedName name="BLPH1" hidden="1">#REF!</definedName>
    <definedName name="BLPH10" hidden="1">#REF!</definedName>
    <definedName name="BLPH100" hidden="1">#REF!</definedName>
    <definedName name="BLPH101" hidden="1">#REF!</definedName>
    <definedName name="BLPH102" hidden="1">#REF!</definedName>
    <definedName name="BLPH103" hidden="1">#REF!</definedName>
    <definedName name="BLPH104" hidden="1">#REF!</definedName>
    <definedName name="BLPH105" hidden="1">#REF!</definedName>
    <definedName name="BLPH106" hidden="1">#REF!</definedName>
    <definedName name="BLPH107" hidden="1">#REF!</definedName>
    <definedName name="BLPH108" hidden="1">#REF!</definedName>
    <definedName name="BLPH109" hidden="1">#REF!</definedName>
    <definedName name="BLPH11" hidden="1">#REF!</definedName>
    <definedName name="BLPH110" hidden="1">#REF!</definedName>
    <definedName name="BLPH111" hidden="1">#REF!</definedName>
    <definedName name="BLPH112" hidden="1">#REF!</definedName>
    <definedName name="BLPH113" hidden="1">#REF!</definedName>
    <definedName name="BLPH114" hidden="1">#REF!</definedName>
    <definedName name="BLPH115" hidden="1">#REF!</definedName>
    <definedName name="BLPH116" hidden="1">#REF!</definedName>
    <definedName name="BLPH117" hidden="1">#REF!</definedName>
    <definedName name="BLPH118" hidden="1">#REF!</definedName>
    <definedName name="BLPH119" hidden="1">#REF!</definedName>
    <definedName name="BLPH12" hidden="1">#REF!</definedName>
    <definedName name="BLPH120" hidden="1">#REF!</definedName>
    <definedName name="BLPH121" hidden="1">#REF!</definedName>
    <definedName name="BLPH122" hidden="1">#REF!</definedName>
    <definedName name="BLPH123" hidden="1">#REF!</definedName>
    <definedName name="BLPH124" hidden="1">#REF!</definedName>
    <definedName name="BLPH125" hidden="1">#REF!</definedName>
    <definedName name="BLPH126" hidden="1">#REF!</definedName>
    <definedName name="BLPH127" hidden="1">#REF!</definedName>
    <definedName name="BLPH128" hidden="1">#REF!</definedName>
    <definedName name="BLPH129" hidden="1">#REF!</definedName>
    <definedName name="BLPH13" hidden="1">#REF!</definedName>
    <definedName name="BLPH130" hidden="1">#REF!</definedName>
    <definedName name="BLPH131" hidden="1">#REF!</definedName>
    <definedName name="BLPH132" hidden="1">#REF!</definedName>
    <definedName name="BLPH133" hidden="1">#REF!</definedName>
    <definedName name="BLPH134" hidden="1">#REF!</definedName>
    <definedName name="BLPH135" hidden="1">#REF!</definedName>
    <definedName name="BLPH136" hidden="1">#REF!</definedName>
    <definedName name="BLPH137" hidden="1">#REF!</definedName>
    <definedName name="BLPH138" hidden="1">#REF!</definedName>
    <definedName name="BLPH139" hidden="1">#REF!</definedName>
    <definedName name="BLPH14" hidden="1">#REF!</definedName>
    <definedName name="BLPH140" hidden="1">#REF!</definedName>
    <definedName name="BLPH141" hidden="1">#REF!</definedName>
    <definedName name="BLPH142" hidden="1">#REF!</definedName>
    <definedName name="BLPH143" hidden="1">#REF!</definedName>
    <definedName name="BLPH144" hidden="1">#REF!</definedName>
    <definedName name="BLPH145" hidden="1">#REF!</definedName>
    <definedName name="BLPH146" hidden="1">#REF!</definedName>
    <definedName name="BLPH147" hidden="1">#REF!</definedName>
    <definedName name="BLPH148" hidden="1">#REF!</definedName>
    <definedName name="BLPH149" hidden="1">#REF!</definedName>
    <definedName name="BLPH15" hidden="1">#REF!</definedName>
    <definedName name="BLPH150" hidden="1">#REF!</definedName>
    <definedName name="BLPH151" hidden="1">#REF!</definedName>
    <definedName name="BLPH152" hidden="1">#REF!</definedName>
    <definedName name="BLPH153" hidden="1">#REF!</definedName>
    <definedName name="BLPH154" hidden="1">#REF!</definedName>
    <definedName name="BLPH155" hidden="1">#REF!</definedName>
    <definedName name="BLPH156" hidden="1">#REF!</definedName>
    <definedName name="BLPH157" hidden="1">#REF!</definedName>
    <definedName name="BLPH158" hidden="1">#REF!</definedName>
    <definedName name="BLPH159" hidden="1">#REF!</definedName>
    <definedName name="BLPH16" hidden="1">#REF!</definedName>
    <definedName name="BLPH160" hidden="1">#REF!</definedName>
    <definedName name="BLPH161" hidden="1">#REF!</definedName>
    <definedName name="BLPH162" hidden="1">#REF!</definedName>
    <definedName name="BLPH163" hidden="1">#REF!</definedName>
    <definedName name="BLPH164" hidden="1">#REF!</definedName>
    <definedName name="BLPH165" hidden="1">#REF!</definedName>
    <definedName name="BLPH166" hidden="1">#REF!</definedName>
    <definedName name="BLPH167" hidden="1">#REF!</definedName>
    <definedName name="BLPH168" hidden="1">#REF!</definedName>
    <definedName name="BLPH169" hidden="1">#REF!</definedName>
    <definedName name="BLPH17" hidden="1">#REF!</definedName>
    <definedName name="BLPH170" hidden="1">#REF!</definedName>
    <definedName name="BLPH171" hidden="1">#REF!</definedName>
    <definedName name="BLPH172" hidden="1">#REF!</definedName>
    <definedName name="BLPH173" hidden="1">#REF!</definedName>
    <definedName name="BLPH174" hidden="1">#REF!</definedName>
    <definedName name="BLPH175" hidden="1">#REF!</definedName>
    <definedName name="BLPH176" hidden="1">#REF!</definedName>
    <definedName name="BLPH177" hidden="1">#REF!</definedName>
    <definedName name="BLPH178" hidden="1">#REF!</definedName>
    <definedName name="BLPH179" hidden="1">#REF!</definedName>
    <definedName name="BLPH18" hidden="1">#REF!</definedName>
    <definedName name="BLPH180" hidden="1">#REF!</definedName>
    <definedName name="BLPH181" hidden="1">#REF!</definedName>
    <definedName name="BLPH182" hidden="1">#REF!</definedName>
    <definedName name="BLPH183" hidden="1">#REF!</definedName>
    <definedName name="BLPH184" hidden="1">#REF!</definedName>
    <definedName name="BLPH185" hidden="1">#REF!</definedName>
    <definedName name="BLPH186" hidden="1">#REF!</definedName>
    <definedName name="BLPH187" hidden="1">#REF!</definedName>
    <definedName name="BLPH188" hidden="1">#REF!</definedName>
    <definedName name="BLPH189" hidden="1">#REF!</definedName>
    <definedName name="BLPH19" hidden="1">#REF!</definedName>
    <definedName name="BLPH190" hidden="1">#REF!</definedName>
    <definedName name="BLPH191" hidden="1">#REF!</definedName>
    <definedName name="BLPH192" hidden="1">#REF!</definedName>
    <definedName name="BLPH193" hidden="1">#REF!</definedName>
    <definedName name="BLPH194" hidden="1">#REF!</definedName>
    <definedName name="BLPH195" hidden="1">#REF!</definedName>
    <definedName name="BLPH196" hidden="1">#REF!</definedName>
    <definedName name="BLPH197" hidden="1">#REF!</definedName>
    <definedName name="BLPH198" hidden="1">#REF!</definedName>
    <definedName name="BLPH199" hidden="1">#REF!</definedName>
    <definedName name="BLPH2" hidden="1">#REF!</definedName>
    <definedName name="BLPH20" hidden="1">#REF!</definedName>
    <definedName name="BLPH200" hidden="1">#REF!</definedName>
    <definedName name="BLPH201" hidden="1">#REF!</definedName>
    <definedName name="BLPH202" hidden="1">#REF!</definedName>
    <definedName name="BLPH203" hidden="1">#REF!</definedName>
    <definedName name="BLPH204" hidden="1">#REF!</definedName>
    <definedName name="BLPH205" hidden="1">#REF!</definedName>
    <definedName name="BLPH206" hidden="1">#REF!</definedName>
    <definedName name="BLPH207" hidden="1">#REF!</definedName>
    <definedName name="BLPH208" hidden="1">#REF!</definedName>
    <definedName name="BLPH209" hidden="1">#REF!</definedName>
    <definedName name="BLPH21" hidden="1">#REF!</definedName>
    <definedName name="BLPH210" hidden="1">#REF!</definedName>
    <definedName name="BLPH211" hidden="1">#REF!</definedName>
    <definedName name="BLPH212" hidden="1">#REF!</definedName>
    <definedName name="BLPH213" hidden="1">#REF!</definedName>
    <definedName name="BLPH214" hidden="1">#REF!</definedName>
    <definedName name="BLPH22" hidden="1">#REF!</definedName>
    <definedName name="BLPH23" hidden="1">#REF!</definedName>
    <definedName name="BLPH24" hidden="1">#REF!</definedName>
    <definedName name="BLPH25" hidden="1">#REF!</definedName>
    <definedName name="BLPH26" hidden="1">#REF!</definedName>
    <definedName name="BLPH27" hidden="1">#REF!</definedName>
    <definedName name="BLPH28" hidden="1">#REF!</definedName>
    <definedName name="BLPH29" hidden="1">#REF!</definedName>
    <definedName name="BLPH3" hidden="1">#REF!</definedName>
    <definedName name="BLPH30" hidden="1">#REF!</definedName>
    <definedName name="BLPH31" hidden="1">#REF!</definedName>
    <definedName name="BLPH32" hidden="1">#REF!</definedName>
    <definedName name="BLPH33" hidden="1">#REF!</definedName>
    <definedName name="BLPH34" hidden="1">#REF!</definedName>
    <definedName name="BLPH35" hidden="1">#REF!</definedName>
    <definedName name="BLPH36" hidden="1">#REF!</definedName>
    <definedName name="BLPH37" hidden="1">#REF!</definedName>
    <definedName name="BLPH38" hidden="1">#REF!</definedName>
    <definedName name="BLPH39" hidden="1">#REF!</definedName>
    <definedName name="BLPH4" hidden="1">#REF!</definedName>
    <definedName name="BLPH40" hidden="1">#REF!</definedName>
    <definedName name="BLPH41" hidden="1">#REF!</definedName>
    <definedName name="BLPH42" hidden="1">#REF!</definedName>
    <definedName name="BLPH43" hidden="1">#REF!</definedName>
    <definedName name="BLPH44" hidden="1">#REF!</definedName>
    <definedName name="BLPH45" hidden="1">#REF!</definedName>
    <definedName name="BLPH46" hidden="1">#REF!</definedName>
    <definedName name="BLPH47" hidden="1">#REF!</definedName>
    <definedName name="BLPH48" hidden="1">#REF!</definedName>
    <definedName name="BLPH49" hidden="1">#REF!</definedName>
    <definedName name="BLPH5" hidden="1">#REF!</definedName>
    <definedName name="BLPH50" hidden="1">#REF!</definedName>
    <definedName name="BLPH51" hidden="1">#REF!</definedName>
    <definedName name="BLPH52" hidden="1">#REF!</definedName>
    <definedName name="BLPH53" hidden="1">#REF!</definedName>
    <definedName name="BLPH54" hidden="1">#REF!</definedName>
    <definedName name="BLPH55" hidden="1">#REF!</definedName>
    <definedName name="BLPH56" hidden="1">#REF!</definedName>
    <definedName name="BLPH57" hidden="1">#REF!</definedName>
    <definedName name="BLPH58" hidden="1">#REF!</definedName>
    <definedName name="BLPH59" hidden="1">#REF!</definedName>
    <definedName name="BLPH6" hidden="1">#REF!</definedName>
    <definedName name="BLPH60" hidden="1">#REF!</definedName>
    <definedName name="BLPH61" hidden="1">#REF!</definedName>
    <definedName name="BLPH62" hidden="1">#REF!</definedName>
    <definedName name="BLPH63" hidden="1">#REF!</definedName>
    <definedName name="BLPH64" hidden="1">#REF!</definedName>
    <definedName name="BLPH65" hidden="1">#REF!</definedName>
    <definedName name="BLPH66" hidden="1">#REF!</definedName>
    <definedName name="BLPH67" hidden="1">#REF!</definedName>
    <definedName name="BLPH68" hidden="1">#REF!</definedName>
    <definedName name="BLPH69" hidden="1">#REF!</definedName>
    <definedName name="BLPH7" hidden="1">#REF!</definedName>
    <definedName name="BLPH70" hidden="1">#REF!</definedName>
    <definedName name="BLPH71" hidden="1">#REF!</definedName>
    <definedName name="BLPH72" hidden="1">#REF!</definedName>
    <definedName name="BLPH73" hidden="1">#REF!</definedName>
    <definedName name="BLPH74" hidden="1">#REF!</definedName>
    <definedName name="BLPH75" hidden="1">#REF!</definedName>
    <definedName name="BLPH76" hidden="1">#REF!</definedName>
    <definedName name="BLPH77" hidden="1">#REF!</definedName>
    <definedName name="BLPH78" hidden="1">#REF!</definedName>
    <definedName name="BLPH79" hidden="1">#REF!</definedName>
    <definedName name="BLPH8" hidden="1">#REF!</definedName>
    <definedName name="BLPH80" hidden="1">#REF!</definedName>
    <definedName name="BLPH81" hidden="1">#REF!</definedName>
    <definedName name="BLPH82" hidden="1">#REF!</definedName>
    <definedName name="BLPH83" hidden="1">#REF!</definedName>
    <definedName name="BLPH84" hidden="1">#REF!</definedName>
    <definedName name="BLPH85" hidden="1">#REF!</definedName>
    <definedName name="BLPH86" hidden="1">#REF!</definedName>
    <definedName name="BLPH87" hidden="1">#REF!</definedName>
    <definedName name="BLPH88" hidden="1">#REF!</definedName>
    <definedName name="BLPH89" hidden="1">#REF!</definedName>
    <definedName name="BLPH9" hidden="1">#REF!</definedName>
    <definedName name="BLPH90" hidden="1">#REF!</definedName>
    <definedName name="BLPH91" hidden="1">#REF!</definedName>
    <definedName name="BLPH92" hidden="1">#REF!</definedName>
    <definedName name="BLPH93" hidden="1">#REF!</definedName>
    <definedName name="BLPH94" hidden="1">#REF!</definedName>
    <definedName name="BLPH95" hidden="1">#REF!</definedName>
    <definedName name="BLPH96" hidden="1">#REF!</definedName>
    <definedName name="BLPH97" hidden="1">#REF!</definedName>
    <definedName name="BLPH98" hidden="1">#REF!</definedName>
    <definedName name="BLPH99" hidden="1">#REF!</definedName>
    <definedName name="bncbvnbm" hidden="1">#N/A</definedName>
    <definedName name="bngjd" hidden="1">#N/A</definedName>
    <definedName name="bnm" hidden="1">{"'PS-SOTM'!$A$1","'PS-SOTM'!$A$2:$M$30","'PS-SOTM'!$A$31:$A$38"}</definedName>
    <definedName name="bnxnb" hidden="1">#N/A</definedName>
    <definedName name="cem" hidden="1">{#N/A,#N/A,FALSE,"Status of Projects";#N/A,#N/A,FALSE,"CEA-TEC";#N/A,#N/A,FALSE,"U-Constr.";#N/A,#N/A,FALSE,"summary";#N/A,#N/A,FALSE,"PPP-3 yrs"}</definedName>
    <definedName name="cfgrt" hidden="1">{#N/A,#N/A,FALSE,"Budget at a Glance";#N/A,#N/A,FALSE,"Receipts";#N/A,#N/A,FALSE,"Expenditure";#N/A,#N/A,FALSE,"Impact";#N/A,#N/A,FALSE,"Non-Durables";#N/A,#N/A,FALSE,"Durables";#N/A,#N/A,FALSE,"Cement";#N/A,#N/A,FALSE,"Power Cables";#N/A,#N/A,FALSE,"NFM";#N/A,#N/A,FALSE,"Auto";#N/A,#N/A,FALSE,"Auto1";#N/A,#N/A,FALSE,"Chemicals";#N/A,#N/A,FALSE,"Steel duty";#N/A,#N/A,FALSE,"Petrochemicals";#N/A,#N/A,FALSE,"Paper";#N/A,#N/A,FALSE,"Fibres";#N/A,#N/A,FALSE,"Tyre";#N/A,#N/A,FALSE,"Tyre1";#N/A,#N/A,FALSE,"Cotton (prices &amp; Duty)";#N/A,#N/A,FALSE,"Telecom Equipment";#N/A,#N/A,FALSE,"Cigarettes"}</definedName>
    <definedName name="check" hidden="1">{#N/A,#N/A,FALSE,"Budget at a Glance";#N/A,#N/A,FALSE,"Receipts";#N/A,#N/A,FALSE,"Expenditure";#N/A,#N/A,FALSE,"Impact";#N/A,#N/A,FALSE,"Non-Durables";#N/A,#N/A,FALSE,"Durables";#N/A,#N/A,FALSE,"Cement";#N/A,#N/A,FALSE,"Power Cables";#N/A,#N/A,FALSE,"NFM";#N/A,#N/A,FALSE,"Auto";#N/A,#N/A,FALSE,"Auto1";#N/A,#N/A,FALSE,"Chemicals";#N/A,#N/A,FALSE,"Steel duty";#N/A,#N/A,FALSE,"Petrochemicals";#N/A,#N/A,FALSE,"Paper";#N/A,#N/A,FALSE,"Fibres";#N/A,#N/A,FALSE,"Tyre";#N/A,#N/A,FALSE,"Tyre1";#N/A,#N/A,FALSE,"Cotton (prices &amp; Duty)";#N/A,#N/A,FALSE,"Telecom Equipment";#N/A,#N/A,FALSE,"Cigarettes"}</definedName>
    <definedName name="CoName" hidden="1">#REF!</definedName>
    <definedName name="conso1" hidden="1">{#N/A,#N/A,FALSE,"Budget at a Glance";#N/A,#N/A,FALSE,"Receipts";#N/A,#N/A,FALSE,"Expenditure";#N/A,#N/A,FALSE,"Impact";#N/A,#N/A,FALSE,"Non-Durables";#N/A,#N/A,FALSE,"Durables";#N/A,#N/A,FALSE,"Cement";#N/A,#N/A,FALSE,"Power Cables";#N/A,#N/A,FALSE,"NFM";#N/A,#N/A,FALSE,"Auto";#N/A,#N/A,FALSE,"Auto1";#N/A,#N/A,FALSE,"Chemicals";#N/A,#N/A,FALSE,"Steel duty";#N/A,#N/A,FALSE,"Petrochemicals";#N/A,#N/A,FALSE,"Paper";#N/A,#N/A,FALSE,"Fibres";#N/A,#N/A,FALSE,"Tyre";#N/A,#N/A,FALSE,"Tyre1";#N/A,#N/A,FALSE,"Cotton (prices &amp; Duty)";#N/A,#N/A,FALSE,"Telecom Equipment";#N/A,#N/A,FALSE,"Cigarettes"}</definedName>
    <definedName name="cu102.ShareScalingFactor" hidden="1">1000000</definedName>
    <definedName name="cu103.EmployeeScalingFactor" hidden="1">1000</definedName>
    <definedName name="cu107.DPSSymbol" hidden="1">"Rs"</definedName>
    <definedName name="cu107.EPSSymbol" hidden="1">"Rs"</definedName>
    <definedName name="cu71.ScalingFactor" hidden="1">1000000</definedName>
    <definedName name="Data1" hidden="1">{"A",#N/A,FALSE,"Scenario Control";"A",#N/A,FALSE,"Executive Summary";"A",#N/A,FALSE,"P&amp;L";"B",#N/A,FALSE,"P&amp;L";"A",#N/A,FALSE,"BalanceSheet";"B",#N/A,FALSE,"BalanceSheet";"A",#N/A,FALSE,"CashFlow";"A",#N/A,FALSE,"Ratios";"A",#N/A,FALSE,"DCF";"A",#N/A,FALSE,"WACC";"A",#N/A,FALSE,"P&amp;VAssumpts";"A",#N/A,FALSE,"Depr-Capex";"A",#N/A,FALSE,"SHF";"A",#N/A,FALSE,"Debt";"A",#N/A,FALSE,"Working Capital";"A",#N/A,FALSE,"Other Assumptions";"A",#N/A,FALSE,"Regulated Price";"B",#N/A,FALSE,"Regulated Price";"A",#N/A,FALSE,"BG Investment";"A",#N/A,FALSE,"Appendix"}</definedName>
    <definedName name="data2" hidden="1">{"A",#N/A,FALSE,"Scenario Control";"A",#N/A,FALSE,"Executive Summary";"A",#N/A,FALSE,"P&amp;L";"B",#N/A,FALSE,"P&amp;L";"A",#N/A,FALSE,"BalanceSheet";"B",#N/A,FALSE,"BalanceSheet";"A",#N/A,FALSE,"CashFlow";"A",#N/A,FALSE,"Ratios";"A",#N/A,FALSE,"DCF";"A",#N/A,FALSE,"WACC";"A",#N/A,FALSE,"P&amp;VAssumpts";"A",#N/A,FALSE,"Depr-Capex";"A",#N/A,FALSE,"SHF";"A",#N/A,FALSE,"Debt";"A",#N/A,FALSE,"Working Capital";"A",#N/A,FALSE,"Other Assumptions";"A",#N/A,FALSE,"Regulated Price";"B",#N/A,FALSE,"Regulated Price";"A",#N/A,FALSE,"BG Investment";"A",#N/A,FALSE,"Appendix"}</definedName>
    <definedName name="dfdf" hidden="1">#REF!</definedName>
    <definedName name="dfg" hidden="1">#N/A</definedName>
    <definedName name="dfgg" hidden="1">#REF!</definedName>
    <definedName name="dfvfgdf" hidden="1">#N/A</definedName>
    <definedName name="dgdasfg" hidden="1">#N/A</definedName>
    <definedName name="dgdfg" hidden="1">#REF!</definedName>
    <definedName name="DispFmt" hidden="1">#REF!</definedName>
    <definedName name="dvzxcv" hidden="1">#N/A</definedName>
    <definedName name="dwe" hidden="1">{#N/A,#N/A,FALSE,"Budget at a Glance";#N/A,#N/A,FALSE,"Receipts";#N/A,#N/A,FALSE,"Expenditure";#N/A,#N/A,FALSE,"Impact";#N/A,#N/A,FALSE,"Non-Durables";#N/A,#N/A,FALSE,"Durables";#N/A,#N/A,FALSE,"Cement";#N/A,#N/A,FALSE,"Power Cables";#N/A,#N/A,FALSE,"NFM";#N/A,#N/A,FALSE,"Auto";#N/A,#N/A,FALSE,"Auto1";#N/A,#N/A,FALSE,"Chemicals";#N/A,#N/A,FALSE,"Steel duty";#N/A,#N/A,FALSE,"Petrochemicals";#N/A,#N/A,FALSE,"Paper";#N/A,#N/A,FALSE,"Fibres";#N/A,#N/A,FALSE,"Tyre";#N/A,#N/A,FALSE,"Tyre1";#N/A,#N/A,FALSE,"Cotton (prices &amp; Duty)";#N/A,#N/A,FALSE,"Telecom Equipment";#N/A,#N/A,FALSE,"Cigarettes"}</definedName>
    <definedName name="effd" hidden="1">#REF!</definedName>
    <definedName name="efrf" hidden="1">#REF!</definedName>
    <definedName name="EnEsMode" hidden="1">#REF!</definedName>
    <definedName name="EnYrRng" hidden="1">#REF!</definedName>
    <definedName name="EqMult" hidden="1">#REF!</definedName>
    <definedName name="ere" hidden="1">{"A",#N/A,FALSE,"Scenario Control";"A",#N/A,FALSE,"Executive Summary";"A",#N/A,FALSE,"P&amp;L";"B",#N/A,FALSE,"P&amp;L";"A",#N/A,FALSE,"BalanceSheet";"B",#N/A,FALSE,"BalanceSheet";"A",#N/A,FALSE,"CashFlow";"A",#N/A,FALSE,"Ratios";"A",#N/A,FALSE,"DCF";"A",#N/A,FALSE,"WACC";"A",#N/A,FALSE,"P&amp;VAssumpts";"A",#N/A,FALSE,"Depr-Capex";"A",#N/A,FALSE,"SHF";"A",#N/A,FALSE,"Debt";"A",#N/A,FALSE,"Working Capital";"A",#N/A,FALSE,"Other Assumptions";"A",#N/A,FALSE,"Regulated Price";"B",#N/A,FALSE,"Regulated Price";"A",#N/A,FALSE,"BG Investment";"A",#N/A,FALSE,"Appendix"}</definedName>
    <definedName name="esnrc100c1_values" hidden="1">{"FTSE100","COMPANIES",TRUE}</definedName>
    <definedName name="esnrc33c1_values" hidden="1">{"EUMOT","COMPANIES",TRUE}</definedName>
    <definedName name="esnrc56c1_values" hidden="1">{"ASCONGRP","COMPANIES",TRUE}</definedName>
    <definedName name="esnrc63c1_values" hidden="1">{"EUUTIGRP","COMPANIES",TRUE}</definedName>
    <definedName name="esnrc91c1_values" hidden="1">{"EUUTI","COMPANIES",TRUE}</definedName>
    <definedName name="EstRef" hidden="1">#REF!</definedName>
    <definedName name="EsYrRng" hidden="1">#REF!</definedName>
    <definedName name="ExpMfgDmy" hidden="1">#REF!</definedName>
    <definedName name="ExpPerDmy" hidden="1">#REF!</definedName>
    <definedName name="ExpSaleDmy" hidden="1">#REF!</definedName>
    <definedName name="FaceVal" hidden="1">#REF!</definedName>
    <definedName name="FASer" hidden="1">#REF!</definedName>
    <definedName name="fbcbv" hidden="1">#N/A</definedName>
    <definedName name="fdf" hidden="1">#N/A</definedName>
    <definedName name="fdfe" hidden="1">#REF!</definedName>
    <definedName name="fdv" hidden="1">{"quarterly",#N/A,FALSE,"Income Statement";#N/A,#N/A,FALSE,"print segment";#N/A,#N/A,FALSE,"Balance Sheet";#N/A,#N/A,FALSE,"Annl Inc";#N/A,#N/A,FALSE,"Cash Flow"}</definedName>
    <definedName name="fffffffffffffffffffffffffffffffffff" hidden="1">{#N/A,#N/A,FALSE,"Status of Projects";#N/A,#N/A,FALSE,"CEA-TEC";#N/A,#N/A,FALSE,"U-Constr.";#N/A,#N/A,FALSE,"summary";#N/A,#N/A,FALSE,"PPP-3 yrs"}</definedName>
    <definedName name="fgdfgd" hidden="1">#REF!</definedName>
    <definedName name="fgfgfry" hidden="1">#REF!</definedName>
    <definedName name="fghgh" hidden="1">#N/A</definedName>
    <definedName name="fgyjg" hidden="1">{"'PS-SOTM'!$A$1","'PS-SOTM'!$A$2:$M$30","'PS-SOTM'!$A$31:$A$38"}</definedName>
    <definedName name="fhgfg" hidden="1">#REF!</definedName>
    <definedName name="fill" hidden="1">#REF!</definedName>
    <definedName name="flash" hidden="1">#REF!</definedName>
    <definedName name="forecast" hidden="1">{"cover a","1q",FALSE,"Cover";"Op Earn Mgd Q1",#N/A,FALSE,"Op-Earn (Mng)";"Op Earn Rpt Q1",#N/A,FALSE,"Op-Earn (Rpt)";"Loans",#N/A,FALSE,"Loans";"Credit Costs",#N/A,FALSE,"CCosts";"Net Interest Margin",#N/A,FALSE,"Margin";"Nonint Income",#N/A,FALSE,"NonII";"Nonint Exp",#N/A,FALSE,"NonIE";"Valuation",#N/A,FALSE,"Valuation"}</definedName>
    <definedName name="gfgrt" hidden="1">{#N/A,#N/A,FALSE,"Budget at a Glance";#N/A,#N/A,FALSE,"Receipts";#N/A,#N/A,FALSE,"Expenditure";#N/A,#N/A,FALSE,"Impact";#N/A,#N/A,FALSE,"Non-Durables";#N/A,#N/A,FALSE,"Durables";#N/A,#N/A,FALSE,"Cement";#N/A,#N/A,FALSE,"Power Cables";#N/A,#N/A,FALSE,"NFM";#N/A,#N/A,FALSE,"Auto";#N/A,#N/A,FALSE,"Auto1";#N/A,#N/A,FALSE,"Chemicals";#N/A,#N/A,FALSE,"Steel duty";#N/A,#N/A,FALSE,"Petrochemicals";#N/A,#N/A,FALSE,"Paper";#N/A,#N/A,FALSE,"Fibres";#N/A,#N/A,FALSE,"Tyre";#N/A,#N/A,FALSE,"Tyre1";#N/A,#N/A,FALSE,"Cotton (prices &amp; Duty)";#N/A,#N/A,FALSE,"Telecom Equipment";#N/A,#N/A,FALSE,"Cigarettes"}</definedName>
    <definedName name="ggn" hidden="1">#N/A</definedName>
    <definedName name="ggrtr" hidden="1">{#N/A,#N/A,FALSE,"Budget at a Glance";#N/A,#N/A,FALSE,"Receipts";#N/A,#N/A,FALSE,"Expenditure";#N/A,#N/A,FALSE,"Impact";#N/A,#N/A,FALSE,"Non-Durables";#N/A,#N/A,FALSE,"Durables";#N/A,#N/A,FALSE,"Cement";#N/A,#N/A,FALSE,"Power Cables";#N/A,#N/A,FALSE,"NFM";#N/A,#N/A,FALSE,"Auto";#N/A,#N/A,FALSE,"Auto1";#N/A,#N/A,FALSE,"Chemicals";#N/A,#N/A,FALSE,"Steel duty";#N/A,#N/A,FALSE,"Petrochemicals";#N/A,#N/A,FALSE,"Paper";#N/A,#N/A,FALSE,"Fibres";#N/A,#N/A,FALSE,"Tyre";#N/A,#N/A,FALSE,"Tyre1";#N/A,#N/A,FALSE,"Cotton (prices &amp; Duty)";#N/A,#N/A,FALSE,"Telecom Equipment";#N/A,#N/A,FALSE,"Cigarettes"}</definedName>
    <definedName name="ghb" hidden="1">#N/A</definedName>
    <definedName name="ghgh" hidden="1">#N/A</definedName>
    <definedName name="Good" hidden="1">{"FTSE100","COMPANIES",TRUE}</definedName>
    <definedName name="gt" hidden="1">{#N/A,#N/A,FALSE,"Budget at a Glance";#N/A,#N/A,FALSE,"Receipts";#N/A,#N/A,FALSE,"Expenditure";#N/A,#N/A,FALSE,"Impact";#N/A,#N/A,FALSE,"Non-Durables";#N/A,#N/A,FALSE,"Durables";#N/A,#N/A,FALSE,"Cement";#N/A,#N/A,FALSE,"Power Cables";#N/A,#N/A,FALSE,"NFM";#N/A,#N/A,FALSE,"Auto";#N/A,#N/A,FALSE,"Auto1";#N/A,#N/A,FALSE,"Chemicals";#N/A,#N/A,FALSE,"Steel duty";#N/A,#N/A,FALSE,"Petrochemicals";#N/A,#N/A,FALSE,"Paper";#N/A,#N/A,FALSE,"Fibres";#N/A,#N/A,FALSE,"Tyre";#N/A,#N/A,FALSE,"Tyre1";#N/A,#N/A,FALSE,"Cotton (prices &amp; Duty)";#N/A,#N/A,FALSE,"Telecom Equipment";#N/A,#N/A,FALSE,"Cigarettes"}</definedName>
    <definedName name="gyht" hidden="1">{#N/A,#N/A,FALSE,"Budget at a Glance";#N/A,#N/A,FALSE,"Receipts";#N/A,#N/A,FALSE,"Expenditure";#N/A,#N/A,FALSE,"Impact";#N/A,#N/A,FALSE,"Non-Durables";#N/A,#N/A,FALSE,"Durables";#N/A,#N/A,FALSE,"Cement";#N/A,#N/A,FALSE,"Power Cables";#N/A,#N/A,FALSE,"NFM";#N/A,#N/A,FALSE,"Auto";#N/A,#N/A,FALSE,"Auto1";#N/A,#N/A,FALSE,"Chemicals";#N/A,#N/A,FALSE,"Steel duty";#N/A,#N/A,FALSE,"Petrochemicals";#N/A,#N/A,FALSE,"Paper";#N/A,#N/A,FALSE,"Fibres";#N/A,#N/A,FALSE,"Tyre";#N/A,#N/A,FALSE,"Tyre1";#N/A,#N/A,FALSE,"Cotton (prices &amp; Duty)";#N/A,#N/A,FALSE,"Telecom Equipment";#N/A,#N/A,FALSE,"Cigarettes"}</definedName>
    <definedName name="hgghfgh" hidden="1">#N/A</definedName>
    <definedName name="hggj" hidden="1">#REF!</definedName>
    <definedName name="hgty6" hidden="1">{#N/A,#N/A,FALSE,"Budget at a Glance";#N/A,#N/A,FALSE,"Receipts";#N/A,#N/A,FALSE,"Expenditure";#N/A,#N/A,FALSE,"Impact";#N/A,#N/A,FALSE,"Non-Durables";#N/A,#N/A,FALSE,"Durables";#N/A,#N/A,FALSE,"Cement";#N/A,#N/A,FALSE,"Power Cables";#N/A,#N/A,FALSE,"NFM";#N/A,#N/A,FALSE,"Auto";#N/A,#N/A,FALSE,"Auto1";#N/A,#N/A,FALSE,"Chemicals";#N/A,#N/A,FALSE,"Steel duty";#N/A,#N/A,FALSE,"Petrochemicals";#N/A,#N/A,FALSE,"Paper";#N/A,#N/A,FALSE,"Fibres";#N/A,#N/A,FALSE,"Tyre";#N/A,#N/A,FALSE,"Tyre1";#N/A,#N/A,FALSE,"Cotton (prices &amp; Duty)";#N/A,#N/A,FALSE,"Telecom Equipment";#N/A,#N/A,FALSE,"Cigarettes"}</definedName>
    <definedName name="HTML_CodePage" hidden="1">1252</definedName>
    <definedName name="HTML_Control" hidden="1">{"'PS-SOTM'!$A$1","'PS-SOTM'!$A$2:$M$30","'PS-SOTM'!$A$31:$A$38"}</definedName>
    <definedName name="HTML_Description" hidden="1">""</definedName>
    <definedName name="HTML_Email" hidden="1">""</definedName>
    <definedName name="HTML_Header" hidden="1">""</definedName>
    <definedName name="HTML_LastUpdate" hidden="1">""</definedName>
    <definedName name="HTML_LineAfter" hidden="1">FALSE</definedName>
    <definedName name="HTML_LineBefore" hidden="1">FALSE</definedName>
    <definedName name="HTML_Name" hidden="1">""</definedName>
    <definedName name="HTML_OBDlg2" hidden="1">TRUE</definedName>
    <definedName name="HTML_OBDlg3" hidden="1">TRUE</definedName>
    <definedName name="HTML_OBDlg4" hidden="1">TRUE</definedName>
    <definedName name="HTML_OS" hidden="1">0</definedName>
    <definedName name="HTML_PathFile" hidden="1">"\\swati\macro\IN_Notes_MM.html"</definedName>
    <definedName name="HTML_PathTemplate" hidden="1">"C:\infac\pricewth\Aug99\Page06e.htm"</definedName>
    <definedName name="HTML_Title" hidden="1">""</definedName>
    <definedName name="InstCap" hidden="1">#REF!,#REF!,#REF!,#REF!,#REF!,#REF!,#REF!,#REF!</definedName>
    <definedName name="InvChg" hidden="1">#REF!</definedName>
    <definedName name="IQ_ACCOUNT_CHANGE" hidden="1">"c1449"</definedName>
    <definedName name="IQ_ACCOUNTS_PAY" hidden="1">"c1343"</definedName>
    <definedName name="IQ_ACCR_INT_PAY" hidden="1">"c1"</definedName>
    <definedName name="IQ_ACCR_INT_PAY_CF" hidden="1">"c2"</definedName>
    <definedName name="IQ_ACCR_INT_RECEIV" hidden="1">"c3"</definedName>
    <definedName name="IQ_ACCR_INT_RECEIV_CF" hidden="1">"c4"</definedName>
    <definedName name="IQ_ACCRUED_EXP" hidden="1">"c1341"</definedName>
    <definedName name="IQ_ACCT_RECV_10YR_ANN_GROWTH" hidden="1">"c1924"</definedName>
    <definedName name="IQ_ACCT_RECV_1YR_ANN_GROWTH" hidden="1">"c1919"</definedName>
    <definedName name="IQ_ACCT_RECV_2YR_ANN_GROWTH" hidden="1">"c1920"</definedName>
    <definedName name="IQ_ACCT_RECV_3YR_ANN_GROWTH" hidden="1">"c1921"</definedName>
    <definedName name="IQ_ACCT_RECV_5YR_ANN_GROWTH" hidden="1">"c1922"</definedName>
    <definedName name="IQ_ACCT_RECV_7YR_ANN_GROWTH" hidden="1">"c1923"</definedName>
    <definedName name="IQ_ACCUM_DEP" hidden="1">"c1340"</definedName>
    <definedName name="IQ_ACCUMULATED_PENSION_OBLIGATION" hidden="1">"c2244"</definedName>
    <definedName name="IQ_ACCUMULATED_PENSION_OBLIGATION_DOMESTIC" hidden="1">"c2657"</definedName>
    <definedName name="IQ_ACCUMULATED_PENSION_OBLIGATION_FOREIGN" hidden="1">"c2665"</definedName>
    <definedName name="IQ_ACQ_COST_SUB" hidden="1">"c2125"</definedName>
    <definedName name="IQ_ACQ_COSTS_CAPITALIZED" hidden="1">"c5"</definedName>
    <definedName name="IQ_ACQUIRE_REAL_ESTATE_CF" hidden="1">"c6"</definedName>
    <definedName name="IQ_ACQUISITION_RE_ASSETS" hidden="1">"c1628"</definedName>
    <definedName name="IQ_AD" hidden="1">"c7"</definedName>
    <definedName name="IQ_ADD_PAID_IN" hidden="1">"c1344"</definedName>
    <definedName name="IQ_ADJ_AVG_BANK_ASSETS" hidden="1">"c2671"</definedName>
    <definedName name="IQ_ADMIN_RATIO" hidden="1">"c2784"</definedName>
    <definedName name="IQ_ADVERTISING" hidden="1">"c2246"</definedName>
    <definedName name="IQ_ADVERTISING_MARKETING" hidden="1">"c1566"</definedName>
    <definedName name="IQ_AE" hidden="1">"c8"</definedName>
    <definedName name="IQ_AE_BNK" hidden="1">"c9"</definedName>
    <definedName name="IQ_AE_BR" hidden="1">"c10"</definedName>
    <definedName name="IQ_AE_FIN" hidden="1">"c11"</definedName>
    <definedName name="IQ_AE_INS" hidden="1">"c12"</definedName>
    <definedName name="IQ_AE_REIT" hidden="1">"c13"</definedName>
    <definedName name="IQ_AE_UTI" hidden="1">"c14"</definedName>
    <definedName name="IQ_AH_EARNED" hidden="1">"c2744"</definedName>
    <definedName name="IQ_AH_POLICY_BENEFITS_EXP" hidden="1">"c2789"</definedName>
    <definedName name="IQ_AIR_AIRPLANES_NOT_IN_SERVICE" hidden="1">"c2842"</definedName>
    <definedName name="IQ_AIR_AIRPLANES_SUBLEASED" hidden="1">"c2841"</definedName>
    <definedName name="IQ_AIR_ASK" hidden="1">"c2813"</definedName>
    <definedName name="IQ_AIR_ASK_INCREASE" hidden="1">"c2826"</definedName>
    <definedName name="IQ_AIR_ASM" hidden="1">"c2812"</definedName>
    <definedName name="IQ_AIR_ASM_INCREASE" hidden="1">"c2825"</definedName>
    <definedName name="IQ_AIR_AVG_AGE" hidden="1">"c2843"</definedName>
    <definedName name="IQ_AIR_BREAK_EVEN_FACTOR" hidden="1">"c2822"</definedName>
    <definedName name="IQ_AIR_CAPITAL_LEASE" hidden="1">"c2833"</definedName>
    <definedName name="IQ_AIR_COMPLETION_FACTOR" hidden="1">"c2824"</definedName>
    <definedName name="IQ_AIR_ENPLANED_PSGRS" hidden="1">"c2809"</definedName>
    <definedName name="IQ_AIR_FUEL_CONSUMED" hidden="1">"c2806"</definedName>
    <definedName name="IQ_AIR_FUEL_CONSUMED_L" hidden="1">"c2807"</definedName>
    <definedName name="IQ_AIR_FUEL_COST" hidden="1">"c2803"</definedName>
    <definedName name="IQ_AIR_FUEL_COST_L" hidden="1">"c2804"</definedName>
    <definedName name="IQ_AIR_FUEL_EXP" hidden="1">"c2802"</definedName>
    <definedName name="IQ_AIR_FUEL_EXP_PERCENT" hidden="1">"c2805"</definedName>
    <definedName name="IQ_AIR_LEASED" hidden="1">"c2835"</definedName>
    <definedName name="IQ_AIR_LOAD_FACTOR" hidden="1">"c2823"</definedName>
    <definedName name="IQ_AIR_NEW_AIRPLANES" hidden="1">"c2839"</definedName>
    <definedName name="IQ_AIR_OPER_EXP_ASK" hidden="1">"c2821"</definedName>
    <definedName name="IQ_AIR_OPER_EXP_ASM" hidden="1">"c2820"</definedName>
    <definedName name="IQ_AIR_OPER_LEASE" hidden="1">"c2834"</definedName>
    <definedName name="IQ_AIR_OPER_REV_YIELD_ASK" hidden="1">"c2819"</definedName>
    <definedName name="IQ_AIR_OPER_REV_YIELD_ASM" hidden="1">"c2818"</definedName>
    <definedName name="IQ_AIR_OPTIONS" hidden="1">"c2837"</definedName>
    <definedName name="IQ_AIR_ORDERS" hidden="1">"c2836"</definedName>
    <definedName name="IQ_AIR_OWNED" hidden="1">"c2832"</definedName>
    <definedName name="IQ_AIR_PSGR_REV_YIELD_ASK" hidden="1">"c2817"</definedName>
    <definedName name="IQ_AIR_PSGR_REV_YIELD_ASM" hidden="1">"c2816"</definedName>
    <definedName name="IQ_AIR_PSGR_REV_YIELD_RPK" hidden="1">"c2815"</definedName>
    <definedName name="IQ_AIR_PSGR_REV_YIELD_RPM" hidden="1">"c2814"</definedName>
    <definedName name="IQ_AIR_PURCHASE_RIGHTS" hidden="1">"c2838"</definedName>
    <definedName name="IQ_AIR_RETIRED_AIRPLANES" hidden="1">"c2840"</definedName>
    <definedName name="IQ_AIR_REV_PSGRS_CARRIED" hidden="1">"c2808"</definedName>
    <definedName name="IQ_AIR_REV_SCHEDULED_SERVICE" hidden="1">"c2830"</definedName>
    <definedName name="IQ_AIR_RPK" hidden="1">"c2811"</definedName>
    <definedName name="IQ_AIR_RPM" hidden="1">"c2810"</definedName>
    <definedName name="IQ_AIR_STAGE_LENGTH" hidden="1">"c2828"</definedName>
    <definedName name="IQ_AIR_STAGE_LENGTH_KM" hidden="1">"c2829"</definedName>
    <definedName name="IQ_AIR_TOTAL" hidden="1">"c2831"</definedName>
    <definedName name="IQ_AIR_UTILIZATION" hidden="1">"c2827"</definedName>
    <definedName name="IQ_ALLOW_BORROW_CONST" hidden="1">"c15"</definedName>
    <definedName name="IQ_ALLOW_CONST" hidden="1">"c1342"</definedName>
    <definedName name="IQ_ALLOW_DOUBT_ACCT" hidden="1">"c2092"</definedName>
    <definedName name="IQ_ALLOW_EQUITY_CONST" hidden="1">"c16"</definedName>
    <definedName name="IQ_ALLOW_LL" hidden="1">"c17"</definedName>
    <definedName name="IQ_ALLOWANCE_10YR_ANN_GROWTH" hidden="1">"c18"</definedName>
    <definedName name="IQ_ALLOWANCE_1YR_ANN_GROWTH" hidden="1">"c19"</definedName>
    <definedName name="IQ_ALLOWANCE_2YR_ANN_GROWTH" hidden="1">"c20"</definedName>
    <definedName name="IQ_ALLOWANCE_3YR_ANN_GROWTH" hidden="1">"c21"</definedName>
    <definedName name="IQ_ALLOWANCE_5YR_ANN_GROWTH" hidden="1">"c22"</definedName>
    <definedName name="IQ_ALLOWANCE_7YR_ANN_GROWTH" hidden="1">"c23"</definedName>
    <definedName name="IQ_ALLOWANCE_CHARGE_OFFS" hidden="1">"c24"</definedName>
    <definedName name="IQ_ALLOWANCE_NON_PERF_LOANS" hidden="1">"c25"</definedName>
    <definedName name="IQ_ALLOWANCE_TOTAL_LOANS" hidden="1">"c26"</definedName>
    <definedName name="IQ_AMORTIZATION" hidden="1">"c1591"</definedName>
    <definedName name="IQ_AMT_OUT" hidden="1">"c2145"</definedName>
    <definedName name="IQ_ANNU_DISTRIBUTION_UNIT" hidden="1">"c3004"</definedName>
    <definedName name="IQ_ANNUALIZED_DIVIDEND" hidden="1">"c1579"</definedName>
    <definedName name="IQ_ANNUITY_LIAB" hidden="1">"c27"</definedName>
    <definedName name="IQ_ANNUITY_PAY" hidden="1">"c28"</definedName>
    <definedName name="IQ_ANNUITY_POLICY_EXP" hidden="1">"c29"</definedName>
    <definedName name="IQ_ANNUITY_REC" hidden="1">"c30"</definedName>
    <definedName name="IQ_ANNUITY_REV" hidden="1">"c31"</definedName>
    <definedName name="IQ_AP" hidden="1">"c32"</definedName>
    <definedName name="IQ_AP_BNK" hidden="1">"c33"</definedName>
    <definedName name="IQ_AP_BR" hidden="1">"c34"</definedName>
    <definedName name="IQ_AP_FIN" hidden="1">"c35"</definedName>
    <definedName name="IQ_AP_INS" hidden="1">"c36"</definedName>
    <definedName name="IQ_AP_REIT" hidden="1">"c37"</definedName>
    <definedName name="IQ_AP_UTI" hidden="1">"c38"</definedName>
    <definedName name="IQ_APIC" hidden="1">"c39"</definedName>
    <definedName name="IQ_AR" hidden="1">"c40"</definedName>
    <definedName name="IQ_AR_BR" hidden="1">"c41"</definedName>
    <definedName name="IQ_AR_LT" hidden="1">"c42"</definedName>
    <definedName name="IQ_AR_REIT" hidden="1">"c43"</definedName>
    <definedName name="IQ_AR_TURNS" hidden="1">"c44"</definedName>
    <definedName name="IQ_AR_UTI" hidden="1">"c45"</definedName>
    <definedName name="IQ_ARPU" hidden="1">"c2126"</definedName>
    <definedName name="IQ_ASSET_MGMT_FEE" hidden="1">"c46"</definedName>
    <definedName name="IQ_ASSET_TURNS" hidden="1">"c47"</definedName>
    <definedName name="IQ_ASSET_WRITEDOWN" hidden="1">"c48"</definedName>
    <definedName name="IQ_ASSET_WRITEDOWN_BNK" hidden="1">"c49"</definedName>
    <definedName name="IQ_ASSET_WRITEDOWN_BR" hidden="1">"c50"</definedName>
    <definedName name="IQ_ASSET_WRITEDOWN_CF" hidden="1">"c51"</definedName>
    <definedName name="IQ_ASSET_WRITEDOWN_CF_BNK" hidden="1">"c52"</definedName>
    <definedName name="IQ_ASSET_WRITEDOWN_CF_BR" hidden="1">"c53"</definedName>
    <definedName name="IQ_ASSET_WRITEDOWN_CF_FIN" hidden="1">"c54"</definedName>
    <definedName name="IQ_ASSET_WRITEDOWN_CF_INS" hidden="1">"c55"</definedName>
    <definedName name="IQ_ASSET_WRITEDOWN_CF_REIT" hidden="1">"c56"</definedName>
    <definedName name="IQ_ASSET_WRITEDOWN_CF_UTI" hidden="1">"c57"</definedName>
    <definedName name="IQ_ASSET_WRITEDOWN_FIN" hidden="1">"c58"</definedName>
    <definedName name="IQ_ASSET_WRITEDOWN_INS" hidden="1">"c59"</definedName>
    <definedName name="IQ_ASSET_WRITEDOWN_REIT" hidden="1">"c60"</definedName>
    <definedName name="IQ_ASSET_WRITEDOWN_UTI" hidden="1">"c61"</definedName>
    <definedName name="IQ_ASSETS_CAP_LEASE_DEPR" hidden="1">"c2068"</definedName>
    <definedName name="IQ_ASSETS_CAP_LEASE_GROSS" hidden="1">"c2069"</definedName>
    <definedName name="IQ_ASSETS_OPER_LEASE_DEPR" hidden="1">"c2070"</definedName>
    <definedName name="IQ_ASSETS_OPER_LEASE_GROSS" hidden="1">"c2071"</definedName>
    <definedName name="IQ_ASSUMED_AH_EARNED" hidden="1">"c2741"</definedName>
    <definedName name="IQ_ASSUMED_EARNED" hidden="1">"c2731"</definedName>
    <definedName name="IQ_ASSUMED_LIFE_EARNED" hidden="1">"c2736"</definedName>
    <definedName name="IQ_ASSUMED_LIFE_IN_FORCE" hidden="1">"c2766"</definedName>
    <definedName name="IQ_ASSUMED_PC_EARNED" hidden="1">"c2746"</definedName>
    <definedName name="IQ_ASSUMED_WRITTEN" hidden="1">"c2725"</definedName>
    <definedName name="IQ_AUDITOR_NAME" hidden="1">"c1539"</definedName>
    <definedName name="IQ_AUDITOR_OPINION" hidden="1">"c1540"</definedName>
    <definedName name="IQ_AUTO_WRITTEN" hidden="1">"c62"</definedName>
    <definedName name="IQ_AVG_BANK_ASSETS" hidden="1">"c2072"</definedName>
    <definedName name="IQ_AVG_BANK_LOANS" hidden="1">"c2073"</definedName>
    <definedName name="IQ_AVG_BROKER_REC" hidden="1">"c63"</definedName>
    <definedName name="IQ_AVG_BROKER_REC_NO" hidden="1">"c64"</definedName>
    <definedName name="IQ_AVG_DAILY_VOL" hidden="1">"c65"</definedName>
    <definedName name="IQ_AVG_INT_BEAR_LIAB" hidden="1">"c66"</definedName>
    <definedName name="IQ_AVG_INT_BEAR_LIAB_10YR_ANN_GROWTH" hidden="1">"c67"</definedName>
    <definedName name="IQ_AVG_INT_BEAR_LIAB_1YR_ANN_GROWTH" hidden="1">"c68"</definedName>
    <definedName name="IQ_AVG_INT_BEAR_LIAB_2YR_ANN_GROWTH" hidden="1">"c69"</definedName>
    <definedName name="IQ_AVG_INT_BEAR_LIAB_3YR_ANN_GROWTH" hidden="1">"c70"</definedName>
    <definedName name="IQ_AVG_INT_BEAR_LIAB_5YR_ANN_GROWTH" hidden="1">"c71"</definedName>
    <definedName name="IQ_AVG_INT_BEAR_LIAB_7YR_ANN_GROWTH" hidden="1">"c72"</definedName>
    <definedName name="IQ_AVG_INT_EARN_ASSETS" hidden="1">"c73"</definedName>
    <definedName name="IQ_AVG_INT_EARN_ASSETS_10YR_ANN_GROWTH" hidden="1">"c74"</definedName>
    <definedName name="IQ_AVG_INT_EARN_ASSETS_1YR_ANN_GROWTH" hidden="1">"c75"</definedName>
    <definedName name="IQ_AVG_INT_EARN_ASSETS_2YR_ANN_GROWTH" hidden="1">"c76"</definedName>
    <definedName name="IQ_AVG_INT_EARN_ASSETS_3YR_ANN_GROWTH" hidden="1">"c77"</definedName>
    <definedName name="IQ_AVG_INT_EARN_ASSETS_5YR_ANN_GROWTH" hidden="1">"c78"</definedName>
    <definedName name="IQ_AVG_INT_EARN_ASSETS_7YR_ANN_GROWTH" hidden="1">"c79"</definedName>
    <definedName name="IQ_AVG_MKTCAP" hidden="1">"c80"</definedName>
    <definedName name="IQ_AVG_PRICE" hidden="1">"c81"</definedName>
    <definedName name="IQ_AVG_SHAREOUTSTANDING" hidden="1">"c83"</definedName>
    <definedName name="IQ_AVG_TEV" hidden="1">"c84"</definedName>
    <definedName name="IQ_AVG_VOLUME" hidden="1">"c1346"</definedName>
    <definedName name="IQ_BANK_DEBT" hidden="1">"c2544"</definedName>
    <definedName name="IQ_BANK_DEBT_PCT" hidden="1">"c2545"</definedName>
    <definedName name="IQ_BASIC_EPS_EXCL" hidden="1">"c85"</definedName>
    <definedName name="IQ_BASIC_EPS_INCL" hidden="1">"c86"</definedName>
    <definedName name="IQ_BASIC_NORMAL_EPS" hidden="1">"c1592"</definedName>
    <definedName name="IQ_BASIC_WEIGHT" hidden="1">"c87"</definedName>
    <definedName name="IQ_BENCHMARK_SECURITY" hidden="1">"c2154"</definedName>
    <definedName name="IQ_BENCHMARK_SPRD" hidden="1">"c2153"</definedName>
    <definedName name="IQ_BETA" hidden="1">"c2133"</definedName>
    <definedName name="IQ_BETA_1YR" hidden="1">"c1966"</definedName>
    <definedName name="IQ_BETA_1YR_RSQ" hidden="1">"c2132"</definedName>
    <definedName name="IQ_BETA_2YR" hidden="1">"c1965"</definedName>
    <definedName name="IQ_BETA_2YR_RSQ" hidden="1">"c2131"</definedName>
    <definedName name="IQ_BETA_5YR" hidden="1">"c88"</definedName>
    <definedName name="IQ_BETA_5YR_RSQ" hidden="1">"c2130"</definedName>
    <definedName name="IQ_BIG_INT_BEAR_CD" hidden="1">"c89"</definedName>
    <definedName name="IQ_BOARD_MEMBER" hidden="1">"c96"</definedName>
    <definedName name="IQ_BOARD_MEMBER_BACKGROUND" hidden="1">"c2101"</definedName>
    <definedName name="IQ_BOARD_MEMBER_TITLE" hidden="1">"c97"</definedName>
    <definedName name="IQ_BOND_COUPON" hidden="1">"c2183"</definedName>
    <definedName name="IQ_BOND_COUPON_TYPE" hidden="1">"c2184"</definedName>
    <definedName name="IQ_BOND_PRICE" hidden="1">"c2162"</definedName>
    <definedName name="IQ_BROK_COMISSION" hidden="1">"c98"</definedName>
    <definedName name="IQ_BUILDINGS" hidden="1">"c99"</definedName>
    <definedName name="IQ_BUSINESS_DESCRIPTION" hidden="1">"c322"</definedName>
    <definedName name="IQ_BV_OVER_SHARES" hidden="1">"c1349"</definedName>
    <definedName name="IQ_BV_SHARE" hidden="1">"c100"</definedName>
    <definedName name="IQ_CABLE_ARPU" hidden="1">"c2869"</definedName>
    <definedName name="IQ_CABLE_ARPU_ANALOG" hidden="1">"c2864"</definedName>
    <definedName name="IQ_CABLE_ARPU_BASIC" hidden="1">"c2866"</definedName>
    <definedName name="IQ_CABLE_ARPU_BBAND" hidden="1">"c2867"</definedName>
    <definedName name="IQ_CABLE_ARPU_DIG" hidden="1">"c2865"</definedName>
    <definedName name="IQ_CABLE_ARPU_PHONE" hidden="1">"c2868"</definedName>
    <definedName name="IQ_CABLE_BASIC_PENETRATION" hidden="1">"c2850"</definedName>
    <definedName name="IQ_CABLE_BBAND_PENETRATION" hidden="1">"c2852"</definedName>
    <definedName name="IQ_CABLE_BBAND_PENETRATION_THP" hidden="1">"c2851"</definedName>
    <definedName name="IQ_CABLE_CHURN" hidden="1">"c2874"</definedName>
    <definedName name="IQ_CABLE_CHURN_BASIC" hidden="1">"c2871"</definedName>
    <definedName name="IQ_CABLE_CHURN_BBAND" hidden="1">"c2872"</definedName>
    <definedName name="IQ_CABLE_CHURN_DIG" hidden="1">"c2870"</definedName>
    <definedName name="IQ_CABLE_CHURN_PHONE" hidden="1">"c2873"</definedName>
    <definedName name="IQ_CABLE_HOMES_PER_MILE" hidden="1">"c2849"</definedName>
    <definedName name="IQ_CABLE_HP_BBAND" hidden="1">"c2845"</definedName>
    <definedName name="IQ_CABLE_HP_DIG" hidden="1">"c2844"</definedName>
    <definedName name="IQ_CABLE_HP_PHONE" hidden="1">"c2846"</definedName>
    <definedName name="IQ_CABLE_MILES_PASSED" hidden="1">"c2848"</definedName>
    <definedName name="IQ_CABLE_OTHER_REV" hidden="1">"c2882"</definedName>
    <definedName name="IQ_CABLE_PHONE_PENETRATION" hidden="1">"c2853"</definedName>
    <definedName name="IQ_CABLE_PROGRAMMING_COSTS" hidden="1">"c2884"</definedName>
    <definedName name="IQ_CABLE_REV_ADVERT" hidden="1">"c2880"</definedName>
    <definedName name="IQ_CABLE_REV_ANALOG" hidden="1">"c2875"</definedName>
    <definedName name="IQ_CABLE_REV_BASIC" hidden="1">"c2877"</definedName>
    <definedName name="IQ_CABLE_REV_BBAND" hidden="1">"c2878"</definedName>
    <definedName name="IQ_CABLE_REV_COMMERCIAL" hidden="1">"c2881"</definedName>
    <definedName name="IQ_CABLE_REV_DIG" hidden="1">"c2876"</definedName>
    <definedName name="IQ_CABLE_REV_PHONE" hidden="1">"c2879"</definedName>
    <definedName name="IQ_CABLE_RGU" hidden="1">"c2863"</definedName>
    <definedName name="IQ_CABLE_SUBS_ANALOG" hidden="1">"c2855"</definedName>
    <definedName name="IQ_CABLE_SUBS_BASIC" hidden="1">"c2857"</definedName>
    <definedName name="IQ_CABLE_SUBS_BBAND" hidden="1">"c2858"</definedName>
    <definedName name="IQ_CABLE_SUBS_BUNDLED" hidden="1">"c2861"</definedName>
    <definedName name="IQ_CABLE_SUBS_DIG" hidden="1">"c2856"</definedName>
    <definedName name="IQ_CABLE_SUBS_NON_VIDEO" hidden="1">"c2860"</definedName>
    <definedName name="IQ_CABLE_SUBS_PHONE" hidden="1">"c2859"</definedName>
    <definedName name="IQ_CABLE_SUBS_TOTAL" hidden="1">"c2862"</definedName>
    <definedName name="IQ_CABLE_THP" hidden="1">"c2847"</definedName>
    <definedName name="IQ_CABLE_TOTAL_PENETRATION" hidden="1">"c2854"</definedName>
    <definedName name="IQ_CABLE_TOTAL_REV" hidden="1">"c2883"</definedName>
    <definedName name="IQ_CAL_Q" hidden="1">"c101"</definedName>
    <definedName name="IQ_CAL_Y" hidden="1">"c102"</definedName>
    <definedName name="IQ_CALL_DATE_SCHEDULE" hidden="1">"c2481"</definedName>
    <definedName name="IQ_CALL_FEATURE" hidden="1">"c2197"</definedName>
    <definedName name="IQ_CALL_PRICE_SCHEDULE" hidden="1">"c2482"</definedName>
    <definedName name="IQ_CALLABLE" hidden="1">"c2196"</definedName>
    <definedName name="IQ_CAPEX" hidden="1">"c103"</definedName>
    <definedName name="IQ_CAPEX_10YR_ANN_GROWTH" hidden="1">"c104"</definedName>
    <definedName name="IQ_CAPEX_1YR_ANN_GROWTH" hidden="1">"c105"</definedName>
    <definedName name="IQ_CAPEX_2YR_ANN_GROWTH" hidden="1">"c106"</definedName>
    <definedName name="IQ_CAPEX_3YR_ANN_GROWTH" hidden="1">"c107"</definedName>
    <definedName name="IQ_CAPEX_5YR_ANN_GROWTH" hidden="1">"c108"</definedName>
    <definedName name="IQ_CAPEX_7YR_ANN_GROWTH" hidden="1">"c109"</definedName>
    <definedName name="IQ_CAPEX_BNK" hidden="1">"c110"</definedName>
    <definedName name="IQ_CAPEX_BR" hidden="1">"c111"</definedName>
    <definedName name="IQ_CAPEX_FIN" hidden="1">"c112"</definedName>
    <definedName name="IQ_CAPEX_INS" hidden="1">"c113"</definedName>
    <definedName name="IQ_CAPEX_UTI" hidden="1">"c114"</definedName>
    <definedName name="IQ_CAPITAL_LEASE" hidden="1">"c1350"</definedName>
    <definedName name="IQ_CAPITAL_LEASES" hidden="1">"c115"</definedName>
    <definedName name="IQ_CAPITAL_LEASES_TOTAL" hidden="1">"c3031"</definedName>
    <definedName name="IQ_CAPITAL_LEASES_TOTAL_PCT" hidden="1">"c2506"</definedName>
    <definedName name="IQ_CAPITALIZED_INTEREST" hidden="1">"c2076"</definedName>
    <definedName name="IQ_CASH" hidden="1">"c1458"</definedName>
    <definedName name="IQ_CASH_ACQUIRE_CF" hidden="1">"c1630"</definedName>
    <definedName name="IQ_CASH_CONVERSION" hidden="1">"c117"</definedName>
    <definedName name="IQ_CASH_DUE_BANKS" hidden="1">"c1351"</definedName>
    <definedName name="IQ_CASH_EQUIV" hidden="1">"c118"</definedName>
    <definedName name="IQ_CASH_FINAN" hidden="1">"c119"</definedName>
    <definedName name="IQ_CASH_INTEREST" hidden="1">"c120"</definedName>
    <definedName name="IQ_CASH_INVEST" hidden="1">"c121"</definedName>
    <definedName name="IQ_CASH_OPER" hidden="1">"c122"</definedName>
    <definedName name="IQ_CASH_SEGREG" hidden="1">"c123"</definedName>
    <definedName name="IQ_CASH_SHARE" hidden="1">"c1911"</definedName>
    <definedName name="IQ_CASH_ST" hidden="1">"c1355"</definedName>
    <definedName name="IQ_CASH_ST_INVEST" hidden="1">"c124"</definedName>
    <definedName name="IQ_CASH_TAXES" hidden="1">"c125"</definedName>
    <definedName name="IQ_CEDED_AH_EARNED" hidden="1">"c2743"</definedName>
    <definedName name="IQ_CEDED_CLAIM_EXP_INCUR" hidden="1">"c2756"</definedName>
    <definedName name="IQ_CEDED_CLAIM_EXP_PAID" hidden="1">"c2759"</definedName>
    <definedName name="IQ_CEDED_CLAIM_EXP_RES" hidden="1">"c2753"</definedName>
    <definedName name="IQ_CEDED_EARNED" hidden="1">"c2733"</definedName>
    <definedName name="IQ_CEDED_LIFE_EARNED" hidden="1">"c2738"</definedName>
    <definedName name="IQ_CEDED_LIFE_IN_FORCE" hidden="1">"c2768"</definedName>
    <definedName name="IQ_CEDED_PC_EARNED" hidden="1">"c2748"</definedName>
    <definedName name="IQ_CEDED_WRITTEN" hidden="1">"c2727"</definedName>
    <definedName name="IQ_CFO_10YR_ANN_GROWTH" hidden="1">"c126"</definedName>
    <definedName name="IQ_CFO_1YR_ANN_GROWTH" hidden="1">"c127"</definedName>
    <definedName name="IQ_CFO_2YR_ANN_GROWTH" hidden="1">"c128"</definedName>
    <definedName name="IQ_CFO_3YR_ANN_GROWTH" hidden="1">"c129"</definedName>
    <definedName name="IQ_CFO_5YR_ANN_GROWTH" hidden="1">"c130"</definedName>
    <definedName name="IQ_CFO_7YR_ANN_GROWTH" hidden="1">"c131"</definedName>
    <definedName name="IQ_CFO_CURRENT_LIAB" hidden="1">"c132"</definedName>
    <definedName name="IQ_CFPS_ACT_OR_EST" hidden="1">"c2217"</definedName>
    <definedName name="IQ_CFPS_EST" hidden="1">"c1667"</definedName>
    <definedName name="IQ_CFPS_HIGH_EST" hidden="1">"c1669"</definedName>
    <definedName name="IQ_CFPS_LOW_EST" hidden="1">"c1670"</definedName>
    <definedName name="IQ_CFPS_MEDIAN_EST" hidden="1">"c1668"</definedName>
    <definedName name="IQ_CFPS_NUM_EST" hidden="1">"c1671"</definedName>
    <definedName name="IQ_CFPS_STDDEV_EST" hidden="1">"c1672"</definedName>
    <definedName name="IQ_CHANGE_AP" hidden="1">"c133"</definedName>
    <definedName name="IQ_CHANGE_AP_BNK" hidden="1">"c134"</definedName>
    <definedName name="IQ_CHANGE_AP_BR" hidden="1">"c135"</definedName>
    <definedName name="IQ_CHANGE_AP_FIN" hidden="1">"c136"</definedName>
    <definedName name="IQ_CHANGE_AP_INS" hidden="1">"c137"</definedName>
    <definedName name="IQ_CHANGE_AP_REIT" hidden="1">"c138"</definedName>
    <definedName name="IQ_CHANGE_AP_UTI" hidden="1">"c139"</definedName>
    <definedName name="IQ_CHANGE_AR" hidden="1">"c140"</definedName>
    <definedName name="IQ_CHANGE_AR_BNK" hidden="1">"c141"</definedName>
    <definedName name="IQ_CHANGE_AR_BR" hidden="1">"c142"</definedName>
    <definedName name="IQ_CHANGE_AR_FIN" hidden="1">"c143"</definedName>
    <definedName name="IQ_CHANGE_AR_INS" hidden="1">"c144"</definedName>
    <definedName name="IQ_CHANGE_AR_REIT" hidden="1">"c145"</definedName>
    <definedName name="IQ_CHANGE_AR_UTI" hidden="1">"c146"</definedName>
    <definedName name="IQ_CHANGE_DEF_TAX" hidden="1">"c147"</definedName>
    <definedName name="IQ_CHANGE_DEPOSIT_ACCT" hidden="1">"c148"</definedName>
    <definedName name="IQ_CHANGE_INC_TAX" hidden="1">"c149"</definedName>
    <definedName name="IQ_CHANGE_INS_RES_LIAB" hidden="1">"c150"</definedName>
    <definedName name="IQ_CHANGE_INVENTORY" hidden="1">"c151"</definedName>
    <definedName name="IQ_CHANGE_NET_WORKING_CAPITAL" hidden="1">"c1909"</definedName>
    <definedName name="IQ_CHANGE_OTHER_WORK_CAP" hidden="1">"c152"</definedName>
    <definedName name="IQ_CHANGE_OTHER_WORK_CAP_BNK" hidden="1">"c153"</definedName>
    <definedName name="IQ_CHANGE_OTHER_WORK_CAP_BR" hidden="1">"c154"</definedName>
    <definedName name="IQ_CHANGE_OTHER_WORK_CAP_FIN" hidden="1">"c155"</definedName>
    <definedName name="IQ_CHANGE_OTHER_WORK_CAP_INS" hidden="1">"c156"</definedName>
    <definedName name="IQ_CHANGE_OTHER_WORK_CAP_REIT" hidden="1">"c157"</definedName>
    <definedName name="IQ_CHANGE_OTHER_WORK_CAP_UTI" hidden="1">"c158"</definedName>
    <definedName name="IQ_CHANGE_TRADING_ASSETS" hidden="1">"c159"</definedName>
    <definedName name="IQ_CHANGE_UNEARN_REV" hidden="1">"c160"</definedName>
    <definedName name="IQ_CHANGE_WORK_CAP" hidden="1">"c161"</definedName>
    <definedName name="IQ_CHANGES_WORK_CAP" hidden="1">"c1357"</definedName>
    <definedName name="IQ_CHARGE_OFFS_GROSS" hidden="1">"c162"</definedName>
    <definedName name="IQ_CHARGE_OFFS_NET" hidden="1">"c163"</definedName>
    <definedName name="IQ_CHARGE_OFFS_RECOVERED" hidden="1">"c164"</definedName>
    <definedName name="IQ_CHARGE_OFFS_TOTAL_AVG_LOANS" hidden="1">"c165"</definedName>
    <definedName name="IQ_CITY" hidden="1">"c166"</definedName>
    <definedName name="IQ_CL_DUE_AFTER_FIVE" hidden="1">"c167"</definedName>
    <definedName name="IQ_CL_DUE_CY" hidden="1">"c168"</definedName>
    <definedName name="IQ_CL_DUE_CY1" hidden="1">"c169"</definedName>
    <definedName name="IQ_CL_DUE_CY2" hidden="1">"c170"</definedName>
    <definedName name="IQ_CL_DUE_CY3" hidden="1">"c171"</definedName>
    <definedName name="IQ_CL_DUE_CY4" hidden="1">"c172"</definedName>
    <definedName name="IQ_CL_DUE_NEXT_FIVE" hidden="1">"c173"</definedName>
    <definedName name="IQ_CL_OBLIGATION_IMMEDIATE" hidden="1">"c2253"</definedName>
    <definedName name="IQ_CLASSA_OPTIONS_BEG_OS" hidden="1">"c2679"</definedName>
    <definedName name="IQ_CLASSA_OPTIONS_CANCELLED" hidden="1">"c2682"</definedName>
    <definedName name="IQ_CLASSA_OPTIONS_END_OS" hidden="1">"c2683"</definedName>
    <definedName name="IQ_CLASSA_OPTIONS_EXERCISED" hidden="1">"c2681"</definedName>
    <definedName name="IQ_CLASSA_OPTIONS_GRANTED" hidden="1">"c2680"</definedName>
    <definedName name="IQ_CLASSA_OPTIONS_STRIKE_PRICE_OS" hidden="1">"c2684"</definedName>
    <definedName name="IQ_CLASSA_OUTSTANDING_BS_DATE" hidden="1">"c1971"</definedName>
    <definedName name="IQ_CLASSA_OUTSTANDING_FILING_DATE" hidden="1">"c1973"</definedName>
    <definedName name="IQ_CLASSA_STRIKE_PRICE_GRANTED" hidden="1">"c2685"</definedName>
    <definedName name="IQ_CLASSA_WARRANTS_BEG_OS" hidden="1">"c2705"</definedName>
    <definedName name="IQ_CLASSA_WARRANTS_CANCELLED" hidden="1">"c2708"</definedName>
    <definedName name="IQ_CLASSA_WARRANTS_END_OS" hidden="1">"c2709"</definedName>
    <definedName name="IQ_CLASSA_WARRANTS_EXERCISED" hidden="1">"c2707"</definedName>
    <definedName name="IQ_CLASSA_WARRANTS_ISSUED" hidden="1">"c2706"</definedName>
    <definedName name="IQ_CLASSA_WARRANTS_STRIKE_PRICE_ISSUED" hidden="1">"c2711"</definedName>
    <definedName name="IQ_CLASSA_WARRANTS_STRIKE_PRICE_OS" hidden="1">"c2710"</definedName>
    <definedName name="IQ_CLOSEPRICE" hidden="1">"c174"</definedName>
    <definedName name="IQ_CLOSEPRICE_ADJ" hidden="1">"c2115"</definedName>
    <definedName name="IQ_COGS" hidden="1">"c175"</definedName>
    <definedName name="IQ_COMBINED_RATIO" hidden="1">"c176"</definedName>
    <definedName name="IQ_COMMERCIAL_DOM" hidden="1">"c177"</definedName>
    <definedName name="IQ_COMMERCIAL_FIRE_WRITTEN" hidden="1">"c178"</definedName>
    <definedName name="IQ_COMMERCIAL_MORT" hidden="1">"c179"</definedName>
    <definedName name="IQ_COMMISS_FEES" hidden="1">"c180"</definedName>
    <definedName name="IQ_COMMISSION_DEF" hidden="1">"c181"</definedName>
    <definedName name="IQ_COMMON" hidden="1">"c182"</definedName>
    <definedName name="IQ_COMMON_APIC" hidden="1">"c183"</definedName>
    <definedName name="IQ_COMMON_APIC_BNK" hidden="1">"c184"</definedName>
    <definedName name="IQ_COMMON_APIC_BR" hidden="1">"c185"</definedName>
    <definedName name="IQ_COMMON_APIC_FIN" hidden="1">"c186"</definedName>
    <definedName name="IQ_COMMON_APIC_INS" hidden="1">"c187"</definedName>
    <definedName name="IQ_COMMON_APIC_REIT" hidden="1">"c188"</definedName>
    <definedName name="IQ_COMMON_APIC_UTI" hidden="1">"c189"</definedName>
    <definedName name="IQ_COMMON_DIV" hidden="1">"c3006"</definedName>
    <definedName name="IQ_COMMON_DIV_CF" hidden="1">"c190"</definedName>
    <definedName name="IQ_COMMON_EQUITY_10YR_ANN_GROWTH" hidden="1">"c191"</definedName>
    <definedName name="IQ_COMMON_EQUITY_1YR_ANN_GROWTH" hidden="1">"c192"</definedName>
    <definedName name="IQ_COMMON_EQUITY_2YR_ANN_GROWTH" hidden="1">"c193"</definedName>
    <definedName name="IQ_COMMON_EQUITY_3YR_ANN_GROWTH" hidden="1">"c194"</definedName>
    <definedName name="IQ_COMMON_EQUITY_5YR_ANN_GROWTH" hidden="1">"c195"</definedName>
    <definedName name="IQ_COMMON_EQUITY_7YR_ANN_GROWTH" hidden="1">"c196"</definedName>
    <definedName name="IQ_COMMON_ISSUED" hidden="1">"c197"</definedName>
    <definedName name="IQ_COMMON_ISSUED_BNK" hidden="1">"c198"</definedName>
    <definedName name="IQ_COMMON_ISSUED_BR" hidden="1">"c199"</definedName>
    <definedName name="IQ_COMMON_ISSUED_FIN" hidden="1">"c200"</definedName>
    <definedName name="IQ_COMMON_ISSUED_INS" hidden="1">"c201"</definedName>
    <definedName name="IQ_COMMON_ISSUED_REIT" hidden="1">"c202"</definedName>
    <definedName name="IQ_COMMON_ISSUED_UTI" hidden="1">"c203"</definedName>
    <definedName name="IQ_COMMON_PER_ADR" hidden="1">"c204"</definedName>
    <definedName name="IQ_COMMON_PREF_DIV_CF" hidden="1">"c205"</definedName>
    <definedName name="IQ_COMMON_REP" hidden="1">"c206"</definedName>
    <definedName name="IQ_COMMON_REP_BNK" hidden="1">"c207"</definedName>
    <definedName name="IQ_COMMON_REP_BR" hidden="1">"c208"</definedName>
    <definedName name="IQ_COMMON_REP_FIN" hidden="1">"c209"</definedName>
    <definedName name="IQ_COMMON_REP_INS" hidden="1">"c210"</definedName>
    <definedName name="IQ_COMMON_REP_REIT" hidden="1">"c211"</definedName>
    <definedName name="IQ_COMMON_REP_UTI" hidden="1">"c212"</definedName>
    <definedName name="IQ_COMMON_STOCK" hidden="1">"c1358"</definedName>
    <definedName name="IQ_COMP_BENEFITS" hidden="1">"c213"</definedName>
    <definedName name="IQ_COMPANY_ADDRESS" hidden="1">"c214"</definedName>
    <definedName name="IQ_COMPANY_NAME" hidden="1">"c215"</definedName>
    <definedName name="IQ_COMPANY_NAME_LONG" hidden="1">"c1585"</definedName>
    <definedName name="IQ_COMPANY_PHONE" hidden="1">"c216"</definedName>
    <definedName name="IQ_COMPANY_STATUS" hidden="1">"c2097"</definedName>
    <definedName name="IQ_COMPANY_STREET1" hidden="1">"c217"</definedName>
    <definedName name="IQ_COMPANY_STREET2" hidden="1">"c218"</definedName>
    <definedName name="IQ_COMPANY_TICKER" hidden="1">"c219"</definedName>
    <definedName name="IQ_COMPANY_TYPE" hidden="1">"c2096"</definedName>
    <definedName name="IQ_COMPANY_WEBSITE" hidden="1">"c220"</definedName>
    <definedName name="IQ_COMPANY_ZIP" hidden="1">"c221"</definedName>
    <definedName name="IQ_CONSTRUCTION_LOANS" hidden="1">"c222"</definedName>
    <definedName name="IQ_CONSUMER_LOANS" hidden="1">"c223"</definedName>
    <definedName name="IQ_CONV_DATE" hidden="1">"c2191"</definedName>
    <definedName name="IQ_CONV_EXP_DATE" hidden="1">"c3043"</definedName>
    <definedName name="IQ_CONV_PREMIUM" hidden="1">"c2195"</definedName>
    <definedName name="IQ_CONV_PRICE" hidden="1">"c2193"</definedName>
    <definedName name="IQ_CONV_RATE" hidden="1">"c2192"</definedName>
    <definedName name="IQ_CONV_RATIO" hidden="1">"c2192"</definedName>
    <definedName name="IQ_CONV_SECURITY" hidden="1">"c2189"</definedName>
    <definedName name="IQ_CONV_SECURITY_ISSUER" hidden="1">"c2190"</definedName>
    <definedName name="IQ_CONV_SECURITY_PRICE" hidden="1">"c2194"</definedName>
    <definedName name="IQ_CONVERT" hidden="1">"c2536"</definedName>
    <definedName name="IQ_CONVERT_PCT" hidden="1">"c2537"</definedName>
    <definedName name="IQ_CONVEXITY" hidden="1">"c2182"</definedName>
    <definedName name="IQ_COST_BORROWING" hidden="1">"c2936"</definedName>
    <definedName name="IQ_COST_BORROWINGS" hidden="1">"c225"</definedName>
    <definedName name="IQ_COST_REV" hidden="1">"c226"</definedName>
    <definedName name="IQ_COST_REVENUE" hidden="1">"c1359"</definedName>
    <definedName name="IQ_COST_SAVINGS" hidden="1">"c227"</definedName>
    <definedName name="IQ_COST_SERVICE" hidden="1">"c228"</definedName>
    <definedName name="IQ_COST_TOTAL_BORROWINGS" hidden="1">"c229"</definedName>
    <definedName name="IQ_COUNTRY_NAME" hidden="1">"c230"</definedName>
    <definedName name="IQ_COVERED_POPS" hidden="1">"c2124"</definedName>
    <definedName name="IQ_CP" hidden="1">"c2495"</definedName>
    <definedName name="IQ_CP_PCT" hidden="1">"c2496"</definedName>
    <definedName name="IQ_CQ" hidden="1">5000</definedName>
    <definedName name="IQ_CREDIT_CARD_FEE_BNK" hidden="1">"c231"</definedName>
    <definedName name="IQ_CREDIT_CARD_FEE_FIN" hidden="1">"c1583"</definedName>
    <definedName name="IQ_CREDIT_LOSS_CF" hidden="1">"c232"</definedName>
    <definedName name="IQ_CUMULATIVE_SPLIT_FACTOR" hidden="1">"c2094"</definedName>
    <definedName name="IQ_CURR_DOMESTIC_TAXES" hidden="1">"c2074"</definedName>
    <definedName name="IQ_CURR_FOREIGN_TAXES" hidden="1">"c2075"</definedName>
    <definedName name="IQ_CURRENCY_FACTOR_BS" hidden="1">"c233"</definedName>
    <definedName name="IQ_CURRENCY_FACTOR_IS" hidden="1">"c234"</definedName>
    <definedName name="IQ_CURRENCY_GAIN" hidden="1">"c235"</definedName>
    <definedName name="IQ_CURRENCY_GAIN_BR" hidden="1">"c236"</definedName>
    <definedName name="IQ_CURRENCY_GAIN_FIN" hidden="1">"c237"</definedName>
    <definedName name="IQ_CURRENCY_GAIN_INS" hidden="1">"c238"</definedName>
    <definedName name="IQ_CURRENCY_GAIN_REIT" hidden="1">"c239"</definedName>
    <definedName name="IQ_CURRENCY_GAIN_UTI" hidden="1">"c240"</definedName>
    <definedName name="IQ_CURRENT_PORT" hidden="1">"c241"</definedName>
    <definedName name="IQ_CURRENT_PORT_BNK" hidden="1">"c242"</definedName>
    <definedName name="IQ_CURRENT_PORT_DEBT" hidden="1">"c243"</definedName>
    <definedName name="IQ_CURRENT_PORT_DEBT_BNK" hidden="1">"c244"</definedName>
    <definedName name="IQ_CURRENT_PORT_DEBT_BR" hidden="1">"c1567"</definedName>
    <definedName name="IQ_CURRENT_PORT_DEBT_FIN" hidden="1">"c1568"</definedName>
    <definedName name="IQ_CURRENT_PORT_DEBT_INS" hidden="1">"c1569"</definedName>
    <definedName name="IQ_CURRENT_PORT_DEBT_REIT" hidden="1">"c1570"</definedName>
    <definedName name="IQ_CURRENT_PORT_DEBT_UTI" hidden="1">"c1571"</definedName>
    <definedName name="IQ_CURRENT_PORT_LEASES" hidden="1">"c245"</definedName>
    <definedName name="IQ_CURRENT_PORT_PCT" hidden="1">"c2541"</definedName>
    <definedName name="IQ_CURRENT_RATIO" hidden="1">"c246"</definedName>
    <definedName name="IQ_CUSIP" hidden="1">"c2245"</definedName>
    <definedName name="IQ_CY" hidden="1">10000</definedName>
    <definedName name="IQ_DA" hidden="1">"c247"</definedName>
    <definedName name="IQ_DA_BR" hidden="1">"c248"</definedName>
    <definedName name="IQ_DA_CF" hidden="1">"c249"</definedName>
    <definedName name="IQ_DA_CF_BNK" hidden="1">"c250"</definedName>
    <definedName name="IQ_DA_CF_BR" hidden="1">"c251"</definedName>
    <definedName name="IQ_DA_CF_FIN" hidden="1">"c252"</definedName>
    <definedName name="IQ_DA_CF_INS" hidden="1">"c253"</definedName>
    <definedName name="IQ_DA_CF_REIT" hidden="1">"c254"</definedName>
    <definedName name="IQ_DA_CF_UTI" hidden="1">"c255"</definedName>
    <definedName name="IQ_DA_FIN" hidden="1">"c256"</definedName>
    <definedName name="IQ_DA_INS" hidden="1">"c257"</definedName>
    <definedName name="IQ_DA_REIT" hidden="1">"c258"</definedName>
    <definedName name="IQ_DA_SUPPL" hidden="1">"c259"</definedName>
    <definedName name="IQ_DA_SUPPL_BR" hidden="1">"c260"</definedName>
    <definedName name="IQ_DA_SUPPL_CF" hidden="1">"c261"</definedName>
    <definedName name="IQ_DA_SUPPL_CF_BNK" hidden="1">"c262"</definedName>
    <definedName name="IQ_DA_SUPPL_CF_BR" hidden="1">"c263"</definedName>
    <definedName name="IQ_DA_SUPPL_CF_FIN" hidden="1">"c264"</definedName>
    <definedName name="IQ_DA_SUPPL_CF_INS" hidden="1">"c265"</definedName>
    <definedName name="IQ_DA_SUPPL_CF_REIT" hidden="1">"c266"</definedName>
    <definedName name="IQ_DA_SUPPL_CF_UTI" hidden="1">"c267"</definedName>
    <definedName name="IQ_DA_SUPPL_FIN" hidden="1">"c268"</definedName>
    <definedName name="IQ_DA_SUPPL_INS" hidden="1">"c269"</definedName>
    <definedName name="IQ_DA_SUPPL_REIT" hidden="1">"c270"</definedName>
    <definedName name="IQ_DA_SUPPL_UTI" hidden="1">"c271"</definedName>
    <definedName name="IQ_DA_UTI" hidden="1">"c272"</definedName>
    <definedName name="IQ_DATED_DATE" hidden="1">"c2185"</definedName>
    <definedName name="IQ_DAY_COUNT" hidden="1">"c2161"</definedName>
    <definedName name="IQ_DAYS_COVER_SHORT" hidden="1">"c1578"</definedName>
    <definedName name="IQ_DAYS_INVENTORY_OUT" hidden="1">"c273"</definedName>
    <definedName name="IQ_DAYS_PAY_OUTST" hidden="1">"c1362"</definedName>
    <definedName name="IQ_DAYS_PAYABLE_OUT" hidden="1">"c274"</definedName>
    <definedName name="IQ_DAYS_SALES_OUT" hidden="1">"c275"</definedName>
    <definedName name="IQ_DAYS_SALES_OUTST" hidden="1">"c1363"</definedName>
    <definedName name="IQ_DEBT_ADJ" hidden="1">"c2515"</definedName>
    <definedName name="IQ_DEBT_ADJ_PCT" hidden="1">"c2516"</definedName>
    <definedName name="IQ_DEBT_EQUIV_NET_PBO" hidden="1">"c2938"</definedName>
    <definedName name="IQ_DEBT_EQUIV_OPER_LEASE" hidden="1">"c2935"</definedName>
    <definedName name="IQ_DEF_ACQ_CST" hidden="1">"c1364"</definedName>
    <definedName name="IQ_DEF_AMORT" hidden="1">"c276"</definedName>
    <definedName name="IQ_DEF_AMORT_BNK" hidden="1">"c277"</definedName>
    <definedName name="IQ_DEF_AMORT_BR" hidden="1">"c278"</definedName>
    <definedName name="IQ_DEF_AMORT_FIN" hidden="1">"c279"</definedName>
    <definedName name="IQ_DEF_AMORT_INS" hidden="1">"c280"</definedName>
    <definedName name="IQ_DEF_AMORT_REIT" hidden="1">"c281"</definedName>
    <definedName name="IQ_DEF_AMORT_UTI" hidden="1">"c282"</definedName>
    <definedName name="IQ_DEF_BENEFIT_INTEREST_COST" hidden="1">"c283"</definedName>
    <definedName name="IQ_DEF_BENEFIT_INTEREST_COST_DOMESTIC" hidden="1">"c2652"</definedName>
    <definedName name="IQ_DEF_BENEFIT_INTEREST_COST_FOREIGN" hidden="1">"c2660"</definedName>
    <definedName name="IQ_DEF_BENEFIT_OTHER_COST" hidden="1">"c284"</definedName>
    <definedName name="IQ_DEF_BENEFIT_OTHER_COST_DOMESTIC" hidden="1">"c2654"</definedName>
    <definedName name="IQ_DEF_BENEFIT_OTHER_COST_FOREIGN" hidden="1">"c2662"</definedName>
    <definedName name="IQ_DEF_BENEFIT_ROA" hidden="1">"c285"</definedName>
    <definedName name="IQ_DEF_BENEFIT_ROA_DOMESTIC" hidden="1">"c2653"</definedName>
    <definedName name="IQ_DEF_BENEFIT_ROA_FOREIGN" hidden="1">"c2661"</definedName>
    <definedName name="IQ_DEF_BENEFIT_SERVICE_COST" hidden="1">"c286"</definedName>
    <definedName name="IQ_DEF_BENEFIT_SERVICE_COST_DOMESTIC" hidden="1">"c2651"</definedName>
    <definedName name="IQ_DEF_BENEFIT_SERVICE_COST_FOREIGN" hidden="1">"c2659"</definedName>
    <definedName name="IQ_DEF_BENEFIT_TOTAL_COST" hidden="1">"c287"</definedName>
    <definedName name="IQ_DEF_BENEFIT_TOTAL_COST_DOMESTIC" hidden="1">"c2655"</definedName>
    <definedName name="IQ_DEF_BENEFIT_TOTAL_COST_FOREIGN" hidden="1">"c2663"</definedName>
    <definedName name="IQ_DEF_CHARGES_BR" hidden="1">"c288"</definedName>
    <definedName name="IQ_DEF_CHARGES_CF" hidden="1">"c289"</definedName>
    <definedName name="IQ_DEF_CHARGES_FIN" hidden="1">"c290"</definedName>
    <definedName name="IQ_DEF_CHARGES_INS" hidden="1">"c291"</definedName>
    <definedName name="IQ_DEF_CHARGES_LT" hidden="1">"c292"</definedName>
    <definedName name="IQ_DEF_CHARGES_LT_BNK" hidden="1">"c293"</definedName>
    <definedName name="IQ_DEF_CHARGES_LT_BR" hidden="1">"c294"</definedName>
    <definedName name="IQ_DEF_CHARGES_LT_FIN" hidden="1">"c295"</definedName>
    <definedName name="IQ_DEF_CHARGES_LT_INS" hidden="1">"c296"</definedName>
    <definedName name="IQ_DEF_CHARGES_LT_REIT" hidden="1">"c297"</definedName>
    <definedName name="IQ_DEF_CHARGES_LT_UTI" hidden="1">"c298"</definedName>
    <definedName name="IQ_DEF_CHARGES_REIT" hidden="1">"c299"</definedName>
    <definedName name="IQ_DEF_CONTRIBUTION_TOTAL_COST" hidden="1">"c300"</definedName>
    <definedName name="IQ_DEF_INC_TAX" hidden="1">"c1365"</definedName>
    <definedName name="IQ_DEF_POLICY_ACQ_COSTS" hidden="1">"c301"</definedName>
    <definedName name="IQ_DEF_POLICY_ACQ_COSTS_CF" hidden="1">"c302"</definedName>
    <definedName name="IQ_DEF_POLICY_AMORT" hidden="1">"c303"</definedName>
    <definedName name="IQ_DEF_TAX_ASSET_LT_BR" hidden="1">"c304"</definedName>
    <definedName name="IQ_DEF_TAX_ASSET_LT_FIN" hidden="1">"c305"</definedName>
    <definedName name="IQ_DEF_TAX_ASSET_LT_INS" hidden="1">"c306"</definedName>
    <definedName name="IQ_DEF_TAX_ASSET_LT_REIT" hidden="1">"c307"</definedName>
    <definedName name="IQ_DEF_TAX_ASSET_LT_UTI" hidden="1">"c308"</definedName>
    <definedName name="IQ_DEF_TAX_ASSETS_CURRENT" hidden="1">"c309"</definedName>
    <definedName name="IQ_DEF_TAX_ASSETS_LT" hidden="1">"c310"</definedName>
    <definedName name="IQ_DEF_TAX_ASSETS_LT_BNK" hidden="1">"c311"</definedName>
    <definedName name="IQ_DEF_TAX_LIAB_CURRENT" hidden="1">"c312"</definedName>
    <definedName name="IQ_DEF_TAX_LIAB_LT" hidden="1">"c313"</definedName>
    <definedName name="IQ_DEF_TAX_LIAB_LT_BNK" hidden="1">"c314"</definedName>
    <definedName name="IQ_DEF_TAX_LIAB_LT_BR" hidden="1">"c315"</definedName>
    <definedName name="IQ_DEF_TAX_LIAB_LT_FIN" hidden="1">"c316"</definedName>
    <definedName name="IQ_DEF_TAX_LIAB_LT_INS" hidden="1">"c317"</definedName>
    <definedName name="IQ_DEF_TAX_LIAB_LT_REIT" hidden="1">"c318"</definedName>
    <definedName name="IQ_DEF_TAX_LIAB_LT_UTI" hidden="1">"c319"</definedName>
    <definedName name="IQ_DEFERRED_DOMESTIC_TAXES" hidden="1">"c2077"</definedName>
    <definedName name="IQ_DEFERRED_FOREIGN_TAXES" hidden="1">"c2078"</definedName>
    <definedName name="IQ_DEFERRED_INC_TAX" hidden="1">"c1447"</definedName>
    <definedName name="IQ_DEFERRED_TAXES" hidden="1">"c1356"</definedName>
    <definedName name="IQ_DEMAND_DEP" hidden="1">"c320"</definedName>
    <definedName name="IQ_DEPOSITS_FIN" hidden="1">"c321"</definedName>
    <definedName name="IQ_DEPRE_AMORT" hidden="1">"c1360"</definedName>
    <definedName name="IQ_DEPRE_AMORT_SUPPL" hidden="1">"c1593"</definedName>
    <definedName name="IQ_DEPRE_DEPLE" hidden="1">"c1361"</definedName>
    <definedName name="IQ_DEPRE_SUPP" hidden="1">"c1443"</definedName>
    <definedName name="IQ_DESCRIPTION_LONG" hidden="1">"c1520"</definedName>
    <definedName name="IQ_DEVELOP_LAND" hidden="1">"c323"</definedName>
    <definedName name="IQ_DIFF_LASTCLOSE_TARGET_PRICE" hidden="1">"c1854"</definedName>
    <definedName name="IQ_DILUT_ADJUST" hidden="1">"c1621"</definedName>
    <definedName name="IQ_DILUT_EPS_EXCL" hidden="1">"c324"</definedName>
    <definedName name="IQ_DILUT_EPS_INCL" hidden="1">"c325"</definedName>
    <definedName name="IQ_DILUT_EPS_NORM" hidden="1">"c1903"</definedName>
    <definedName name="IQ_DILUT_NI" hidden="1">"c2079"</definedName>
    <definedName name="IQ_DILUT_NORMAL_EPS" hidden="1">"c1594"</definedName>
    <definedName name="IQ_DILUT_WEIGHT" hidden="1">"c326"</definedName>
    <definedName name="IQ_DIRECT_AH_EARNED" hidden="1">"c2740"</definedName>
    <definedName name="IQ_DIRECT_EARNED" hidden="1">"c2730"</definedName>
    <definedName name="IQ_DIRECT_LIFE_EARNED" hidden="1">"c2735"</definedName>
    <definedName name="IQ_DIRECT_LIFE_IN_FORCE" hidden="1">"c2765"</definedName>
    <definedName name="IQ_DIRECT_PC_EARNED" hidden="1">"c2745"</definedName>
    <definedName name="IQ_DIRECT_WRITTEN" hidden="1">"c2724"</definedName>
    <definedName name="IQ_DISCONT_OPER" hidden="1">"c1367"</definedName>
    <definedName name="IQ_DISCOUNT_RATE_PENSION_DOMESTIC" hidden="1">"c327"</definedName>
    <definedName name="IQ_DISCOUNT_RATE_PENSION_FOREIGN" hidden="1">"c328"</definedName>
    <definedName name="IQ_DISTR_EXCESS_EARN" hidden="1">"c329"</definedName>
    <definedName name="IQ_DISTRIBUTABLE_CASH" hidden="1">"c3002"</definedName>
    <definedName name="IQ_DISTRIBUTABLE_CASH_PAYOUT" hidden="1">"c3005"</definedName>
    <definedName name="IQ_DISTRIBUTABLE_CASH_SHARE" hidden="1">"c3003"</definedName>
    <definedName name="IQ_DIV_AMOUNT" hidden="1">"c3041"</definedName>
    <definedName name="IQ_DIV_PAYMENT_DATE" hidden="1">"c2205"</definedName>
    <definedName name="IQ_DIV_RECORD_DATE" hidden="1">"c2204"</definedName>
    <definedName name="IQ_DIV_SHARE" hidden="1">"c330"</definedName>
    <definedName name="IQ_DIVEST_CF" hidden="1">"c331"</definedName>
    <definedName name="IQ_DIVID_SHARE" hidden="1">"c1366"</definedName>
    <definedName name="IQ_DIVIDEND_YIELD" hidden="1">"c332"</definedName>
    <definedName name="IQ_DO" hidden="1">"c333"</definedName>
    <definedName name="IQ_DO_ASSETS_CURRENT" hidden="1">"c334"</definedName>
    <definedName name="IQ_DO_ASSETS_LT" hidden="1">"c335"</definedName>
    <definedName name="IQ_DO_CF" hidden="1">"c336"</definedName>
    <definedName name="IQ_DPAC_ACC" hidden="1">"c2799"</definedName>
    <definedName name="IQ_DPAC_AMORT" hidden="1">"c2795"</definedName>
    <definedName name="IQ_DPAC_BEG" hidden="1">"c2791"</definedName>
    <definedName name="IQ_DPAC_COMMISSIONS" hidden="1">"c2792"</definedName>
    <definedName name="IQ_DPAC_END" hidden="1">"c2801"</definedName>
    <definedName name="IQ_DPAC_FX" hidden="1">"c2798"</definedName>
    <definedName name="IQ_DPAC_OTHER_ADJ" hidden="1">"c2800"</definedName>
    <definedName name="IQ_DPAC_OTHERS" hidden="1">"c2793"</definedName>
    <definedName name="IQ_DPAC_PERIOD" hidden="1">"c2794"</definedName>
    <definedName name="IQ_DPAC_REAL_GAIN" hidden="1">"c2797"</definedName>
    <definedName name="IQ_DPAC_UNREAL_GAIN" hidden="1">"c2796"</definedName>
    <definedName name="IQ_DPS_10YR_ANN_GROWTH" hidden="1">"c337"</definedName>
    <definedName name="IQ_DPS_1YR_ANN_GROWTH" hidden="1">"c338"</definedName>
    <definedName name="IQ_DPS_2YR_ANN_GROWTH" hidden="1">"c339"</definedName>
    <definedName name="IQ_DPS_3YR_ANN_GROWTH" hidden="1">"c340"</definedName>
    <definedName name="IQ_DPS_5YR_ANN_GROWTH" hidden="1">"c341"</definedName>
    <definedName name="IQ_DPS_7YR_ANN_GROWTH" hidden="1">"c342"</definedName>
    <definedName name="IQ_DPS_ACT_OR_EST" hidden="1">"c2218"</definedName>
    <definedName name="IQ_DPS_EST" hidden="1">"c1674"</definedName>
    <definedName name="IQ_DPS_HIGH_EST" hidden="1">"c1676"</definedName>
    <definedName name="IQ_DPS_LOW_EST" hidden="1">"c1677"</definedName>
    <definedName name="IQ_DPS_MEDIAN_EST" hidden="1">"c1675"</definedName>
    <definedName name="IQ_DPS_NUM_EST" hidden="1">"c1678"</definedName>
    <definedName name="IQ_DPS_STDDEV_EST" hidden="1">"c1679"</definedName>
    <definedName name="IQ_DURATION" hidden="1">"c2181"</definedName>
    <definedName name="IQ_EARNING_ASSET_YIELD" hidden="1">"c343"</definedName>
    <definedName name="IQ_EARNING_CO" hidden="1">"c344"</definedName>
    <definedName name="IQ_EARNING_CO_10YR_ANN_GROWTH" hidden="1">"c345"</definedName>
    <definedName name="IQ_EARNING_CO_1YR_ANN_GROWTH" hidden="1">"c346"</definedName>
    <definedName name="IQ_EARNING_CO_2YR_ANN_GROWTH" hidden="1">"c347"</definedName>
    <definedName name="IQ_EARNING_CO_3YR_ANN_GROWTH" hidden="1">"c348"</definedName>
    <definedName name="IQ_EARNING_CO_5YR_ANN_GROWTH" hidden="1">"c349"</definedName>
    <definedName name="IQ_EARNING_CO_7YR_ANN_GROWTH" hidden="1">"c350"</definedName>
    <definedName name="IQ_EARNING_CO_MARGIN" hidden="1">"c351"</definedName>
    <definedName name="IQ_EARNINGS_ANNOUNCE_DATE" hidden="1">"c1649"</definedName>
    <definedName name="IQ_EBIT" hidden="1">"c352"</definedName>
    <definedName name="IQ_EBIT_10YR_ANN_GROWTH" hidden="1">"c353"</definedName>
    <definedName name="IQ_EBIT_1YR_ANN_GROWTH" hidden="1">"c354"</definedName>
    <definedName name="IQ_EBIT_2YR_ANN_GROWTH" hidden="1">"c355"</definedName>
    <definedName name="IQ_EBIT_3YR_ANN_GROWTH" hidden="1">"c356"</definedName>
    <definedName name="IQ_EBIT_5YR_ANN_GROWTH" hidden="1">"c357"</definedName>
    <definedName name="IQ_EBIT_7YR_ANN_GROWTH" hidden="1">"c358"</definedName>
    <definedName name="IQ_EBIT_ACT_OR_EST" hidden="1">"c2219"</definedName>
    <definedName name="IQ_EBIT_EST" hidden="1">"c1681"</definedName>
    <definedName name="IQ_EBIT_HIGH_EST" hidden="1">"c1683"</definedName>
    <definedName name="IQ_EBIT_INT" hidden="1">"c360"</definedName>
    <definedName name="IQ_EBIT_LOW_EST" hidden="1">"c1684"</definedName>
    <definedName name="IQ_EBIT_MARGIN" hidden="1">"c359"</definedName>
    <definedName name="IQ_EBIT_MEDIAN_EST" hidden="1">"c1682"</definedName>
    <definedName name="IQ_EBIT_NUM_EST" hidden="1">"c1685"</definedName>
    <definedName name="IQ_EBIT_OVER_IE" hidden="1">"c1369"</definedName>
    <definedName name="IQ_EBIT_STDDEV_EST" hidden="1">"c1686"</definedName>
    <definedName name="IQ_EBITA" hidden="1">"c1910"</definedName>
    <definedName name="IQ_EBITA_10YR_ANN_GROWTH" hidden="1">"c1954"</definedName>
    <definedName name="IQ_EBITA_1YR_ANN_GROWTH" hidden="1">"c1949"</definedName>
    <definedName name="IQ_EBITA_2YR_ANN_GROWTH" hidden="1">"c1950"</definedName>
    <definedName name="IQ_EBITA_3YR_ANN_GROWTH" hidden="1">"c1951"</definedName>
    <definedName name="IQ_EBITA_5YR_ANN_GROWTH" hidden="1">"c1952"</definedName>
    <definedName name="IQ_EBITA_7YR_ANN_GROWTH" hidden="1">"c1953"</definedName>
    <definedName name="IQ_EBITA_MARGIN" hidden="1">"c1963"</definedName>
    <definedName name="IQ_EBITDA" hidden="1">"c361"</definedName>
    <definedName name="IQ_EBITDA_10YR_ANN_GROWTH" hidden="1">"c362"</definedName>
    <definedName name="IQ_EBITDA_1YR_ANN_GROWTH" hidden="1">"c363"</definedName>
    <definedName name="IQ_EBITDA_2YR_ANN_GROWTH" hidden="1">"c364"</definedName>
    <definedName name="IQ_EBITDA_3YR_ANN_GROWTH" hidden="1">"c365"</definedName>
    <definedName name="IQ_EBITDA_5YR_ANN_GROWTH" hidden="1">"c366"</definedName>
    <definedName name="IQ_EBITDA_7YR_ANN_GROWTH" hidden="1">"c367"</definedName>
    <definedName name="IQ_EBITDA_ACT_OR_EST" hidden="1">"c2215"</definedName>
    <definedName name="IQ_EBITDA_CAPEX_INT" hidden="1">"c368"</definedName>
    <definedName name="IQ_EBITDA_CAPEX_OVER_TOTAL_IE" hidden="1">"c1370"</definedName>
    <definedName name="IQ_EBITDA_EST" hidden="1">"c369"</definedName>
    <definedName name="IQ_EBITDA_HIGH_EST" hidden="1">"c370"</definedName>
    <definedName name="IQ_EBITDA_INT" hidden="1">"c373"</definedName>
    <definedName name="IQ_EBITDA_LOW_EST" hidden="1">"c371"</definedName>
    <definedName name="IQ_EBITDA_MARGIN" hidden="1">"c372"</definedName>
    <definedName name="IQ_EBITDA_MEDIAN_EST" hidden="1">"c1663"</definedName>
    <definedName name="IQ_EBITDA_NUM_EST" hidden="1">"c374"</definedName>
    <definedName name="IQ_EBITDA_OVER_TOTAL_IE" hidden="1">"c1371"</definedName>
    <definedName name="IQ_EBITDA_STDDEV_EST" hidden="1">"c375"</definedName>
    <definedName name="IQ_EBITDAR" hidden="1">"c2989"</definedName>
    <definedName name="IQ_EBT" hidden="1">"c376"</definedName>
    <definedName name="IQ_EBT_BNK" hidden="1">"c377"</definedName>
    <definedName name="IQ_EBT_BR" hidden="1">"c378"</definedName>
    <definedName name="IQ_EBT_EXCL" hidden="1">"c379"</definedName>
    <definedName name="IQ_EBT_EXCL_BNK" hidden="1">"c380"</definedName>
    <definedName name="IQ_EBT_EXCL_BR" hidden="1">"c381"</definedName>
    <definedName name="IQ_EBT_EXCL_FIN" hidden="1">"c382"</definedName>
    <definedName name="IQ_EBT_EXCL_INS" hidden="1">"c383"</definedName>
    <definedName name="IQ_EBT_EXCL_MARGIN" hidden="1">"c1462"</definedName>
    <definedName name="IQ_EBT_EXCL_REIT" hidden="1">"c384"</definedName>
    <definedName name="IQ_EBT_EXCL_UTI" hidden="1">"c385"</definedName>
    <definedName name="IQ_EBT_FIN" hidden="1">"c386"</definedName>
    <definedName name="IQ_EBT_INCL_MARGIN" hidden="1">"c387"</definedName>
    <definedName name="IQ_EBT_INS" hidden="1">"c388"</definedName>
    <definedName name="IQ_EBT_REIT" hidden="1">"c389"</definedName>
    <definedName name="IQ_EBT_UTI" hidden="1">"c390"</definedName>
    <definedName name="IQ_EFFECT_SPECIAL_CHARGE" hidden="1">"c1595"</definedName>
    <definedName name="IQ_EFFECT_TAX_RATE" hidden="1">"c1899"</definedName>
    <definedName name="IQ_EFFICIENCY_RATIO" hidden="1">"c391"</definedName>
    <definedName name="IQ_EMPLOYEES" hidden="1">"c392"</definedName>
    <definedName name="IQ_ENTERPRISE_VALUE" hidden="1">"c1348"</definedName>
    <definedName name="IQ_EPS_10YR_ANN_GROWTH" hidden="1">"c393"</definedName>
    <definedName name="IQ_EPS_1YR_ANN_GROWTH" hidden="1">"c394"</definedName>
    <definedName name="IQ_EPS_2YR_ANN_GROWTH" hidden="1">"c395"</definedName>
    <definedName name="IQ_EPS_3YR_ANN_GROWTH" hidden="1">"c396"</definedName>
    <definedName name="IQ_EPS_5YR_ANN_GROWTH" hidden="1">"c397"</definedName>
    <definedName name="IQ_EPS_7YR_ANN_GROWTH" hidden="1">"c398"</definedName>
    <definedName name="IQ_EPS_ACT_OR_EST" hidden="1">"c2213"</definedName>
    <definedName name="IQ_EPS_EST" hidden="1">"c399"</definedName>
    <definedName name="IQ_EPS_GW_ACT_OR_EST" hidden="1">"c2223"</definedName>
    <definedName name="IQ_EPS_GW_EST" hidden="1">"c1737"</definedName>
    <definedName name="IQ_EPS_GW_HIGH_EST" hidden="1">"c1739"</definedName>
    <definedName name="IQ_EPS_GW_LOW_EST" hidden="1">"c1740"</definedName>
    <definedName name="IQ_EPS_GW_MEDIAN_EST" hidden="1">"c1738"</definedName>
    <definedName name="IQ_EPS_GW_NUM_EST" hidden="1">"c1741"</definedName>
    <definedName name="IQ_EPS_GW_STDDEV_EST" hidden="1">"c1742"</definedName>
    <definedName name="IQ_EPS_HIGH_EST" hidden="1">"c400"</definedName>
    <definedName name="IQ_EPS_LOW_EST" hidden="1">"c401"</definedName>
    <definedName name="IQ_EPS_MEDIAN_EST" hidden="1">"c1661"</definedName>
    <definedName name="IQ_EPS_NORM" hidden="1">"c1902"</definedName>
    <definedName name="IQ_EPS_NORM_EST" hidden="1">"c2226"</definedName>
    <definedName name="IQ_EPS_NORM_HIGH_EST" hidden="1">"c2228"</definedName>
    <definedName name="IQ_EPS_NORM_LOW_EST" hidden="1">"c2229"</definedName>
    <definedName name="IQ_EPS_NORM_MEDIAN_EST" hidden="1">"c2227"</definedName>
    <definedName name="IQ_EPS_NORM_NUM_EST" hidden="1">"c2230"</definedName>
    <definedName name="IQ_EPS_NORM_STDDEV_EST" hidden="1">"c2231"</definedName>
    <definedName name="IQ_EPS_NUM_EST" hidden="1">"c402"</definedName>
    <definedName name="IQ_EPS_REPORT_ACT_OR_EST" hidden="1">"c2224"</definedName>
    <definedName name="IQ_EPS_REPORTED_EST" hidden="1">"c1744"</definedName>
    <definedName name="IQ_EPS_REPORTED_HIGH_EST" hidden="1">"c1746"</definedName>
    <definedName name="IQ_EPS_REPORTED_LOW_EST" hidden="1">"c1747"</definedName>
    <definedName name="IQ_EPS_REPORTED_MEDIAN_EST" hidden="1">"c1745"</definedName>
    <definedName name="IQ_EPS_REPORTED_NUM_EST" hidden="1">"c1748"</definedName>
    <definedName name="IQ_EPS_REPORTED_STDDEV_EST" hidden="1">"c1749"</definedName>
    <definedName name="IQ_EPS_STDDEV_EST" hidden="1">"c403"</definedName>
    <definedName name="IQ_EQUITY_AFFIL" hidden="1">"c1451"</definedName>
    <definedName name="IQ_EQUITY_METHOD" hidden="1">"c404"</definedName>
    <definedName name="IQ_EQV_OVER_BV" hidden="1">"c1596"</definedName>
    <definedName name="IQ_EQV_OVER_LTM_PRETAX_INC" hidden="1">"c1390"</definedName>
    <definedName name="IQ_ESOP_DEBT" hidden="1">"c1597"</definedName>
    <definedName name="IQ_EST_ACT_CFPS" hidden="1">"c1673"</definedName>
    <definedName name="IQ_EST_ACT_DPS" hidden="1">"c1680"</definedName>
    <definedName name="IQ_EST_ACT_EBIT" hidden="1">"c1687"</definedName>
    <definedName name="IQ_EST_ACT_EBITDA" hidden="1">"c1664"</definedName>
    <definedName name="IQ_EST_ACT_EPS" hidden="1">"c1648"</definedName>
    <definedName name="IQ_EST_ACT_EPS_GW" hidden="1">"c1743"</definedName>
    <definedName name="IQ_EST_ACT_EPS_NORM" hidden="1">"c2232"</definedName>
    <definedName name="IQ_EST_ACT_EPS_REPORTED" hidden="1">"c1750"</definedName>
    <definedName name="IQ_EST_ACT_FFO" hidden="1">"c1666"</definedName>
    <definedName name="IQ_EST_ACT_NAV" hidden="1">"c1757"</definedName>
    <definedName name="IQ_EST_ACT_NI" hidden="1">"c1722"</definedName>
    <definedName name="IQ_EST_ACT_NI_GW" hidden="1">"c1729"</definedName>
    <definedName name="IQ_EST_ACT_NI_REPORTED" hidden="1">"c1736"</definedName>
    <definedName name="IQ_EST_ACT_OPER_INC" hidden="1">"c1694"</definedName>
    <definedName name="IQ_EST_ACT_PRETAX_GW_INC" hidden="1">"c1708"</definedName>
    <definedName name="IQ_EST_ACT_PRETAX_INC" hidden="1">"c1701"</definedName>
    <definedName name="IQ_EST_ACT_PRETAX_REPORT_INC" hidden="1">"c1715"</definedName>
    <definedName name="IQ_EST_ACT_REV" hidden="1">"c2113"</definedName>
    <definedName name="IQ_EST_CFPS_DIFF" hidden="1">"c1871"</definedName>
    <definedName name="IQ_EST_CFPS_GROWTH_1YR" hidden="1">"c1774"</definedName>
    <definedName name="IQ_EST_CFPS_GROWTH_2YR" hidden="1">"c1775"</definedName>
    <definedName name="IQ_EST_CFPS_GROWTH_Q_1YR" hidden="1">"c1776"</definedName>
    <definedName name="IQ_EST_CFPS_SEQ_GROWTH_Q" hidden="1">"c1777"</definedName>
    <definedName name="IQ_EST_CFPS_SURPRISE_PERCENT" hidden="1">"c1872"</definedName>
    <definedName name="IQ_EST_CURRENCY" hidden="1">"c2140"</definedName>
    <definedName name="IQ_EST_DATE" hidden="1">"c1634"</definedName>
    <definedName name="IQ_EST_DPS_DIFF" hidden="1">"c1873"</definedName>
    <definedName name="IQ_EST_DPS_GROWTH_1YR" hidden="1">"c1778"</definedName>
    <definedName name="IQ_EST_DPS_GROWTH_2YR" hidden="1">"c1779"</definedName>
    <definedName name="IQ_EST_DPS_GROWTH_Q_1YR" hidden="1">"c1780"</definedName>
    <definedName name="IQ_EST_DPS_SEQ_GROWTH_Q" hidden="1">"c1781"</definedName>
    <definedName name="IQ_EST_DPS_SURPRISE_PERCENT" hidden="1">"c1874"</definedName>
    <definedName name="IQ_EST_EBIT_DIFF" hidden="1">"c1875"</definedName>
    <definedName name="IQ_EST_EBIT_SURPRISE_PERCENT" hidden="1">"c1876"</definedName>
    <definedName name="IQ_EST_EBITDA_DIFF" hidden="1">"c1867"</definedName>
    <definedName name="IQ_EST_EBITDA_GROWTH_1YR" hidden="1">"c1766"</definedName>
    <definedName name="IQ_EST_EBITDA_GROWTH_2YR" hidden="1">"c1767"</definedName>
    <definedName name="IQ_EST_EBITDA_GROWTH_Q_1YR" hidden="1">"c1768"</definedName>
    <definedName name="IQ_EST_EBITDA_SEQ_GROWTH_Q" hidden="1">"c1769"</definedName>
    <definedName name="IQ_EST_EBITDA_SURPRISE_PERCENT" hidden="1">"c1868"</definedName>
    <definedName name="IQ_EST_EPS_DIFF" hidden="1">"c1864"</definedName>
    <definedName name="IQ_EST_EPS_GROWTH_1YR" hidden="1">"c1636"</definedName>
    <definedName name="IQ_EST_EPS_GROWTH_2YR" hidden="1">"c1637"</definedName>
    <definedName name="IQ_EST_EPS_GROWTH_5YR" hidden="1">"c1655"</definedName>
    <definedName name="IQ_EST_EPS_GROWTH_5YR_HIGH" hidden="1">"c1657"</definedName>
    <definedName name="IQ_EST_EPS_GROWTH_5YR_LOW" hidden="1">"c1658"</definedName>
    <definedName name="IQ_EST_EPS_GROWTH_5YR_MEDIAN" hidden="1">"c1656"</definedName>
    <definedName name="IQ_EST_EPS_GROWTH_5YR_NUM" hidden="1">"c1659"</definedName>
    <definedName name="IQ_EST_EPS_GROWTH_5YR_STDDEV" hidden="1">"c1660"</definedName>
    <definedName name="IQ_EST_EPS_GROWTH_Q_1YR" hidden="1">"c1641"</definedName>
    <definedName name="IQ_EST_EPS_GW_DIFF" hidden="1">"c1891"</definedName>
    <definedName name="IQ_EST_EPS_GW_SURPRISE_PERCENT" hidden="1">"c1892"</definedName>
    <definedName name="IQ_EST_EPS_NORM_DIFF" hidden="1">"c2247"</definedName>
    <definedName name="IQ_EST_EPS_NORM_SURPRISE_PERCENT" hidden="1">"c2248"</definedName>
    <definedName name="IQ_EST_EPS_REPORT_DIFF" hidden="1">"c1893"</definedName>
    <definedName name="IQ_EST_EPS_REPORT_SURPRISE_PERCENT" hidden="1">"c1894"</definedName>
    <definedName name="IQ_EST_EPS_SEQ_GROWTH_Q" hidden="1">"c1764"</definedName>
    <definedName name="IQ_EST_EPS_SURPRISE_PERCENT" hidden="1">"c1635"</definedName>
    <definedName name="IQ_EST_FFO_DIFF" hidden="1">"c1869"</definedName>
    <definedName name="IQ_EST_FFO_GROWTH_1YR" hidden="1">"c1770"</definedName>
    <definedName name="IQ_EST_FFO_GROWTH_2YR" hidden="1">"c1771"</definedName>
    <definedName name="IQ_EST_FFO_GROWTH_Q_1YR" hidden="1">"c1772"</definedName>
    <definedName name="IQ_EST_FFO_SEQ_GROWTH_Q" hidden="1">"c1773"</definedName>
    <definedName name="IQ_EST_FFO_SURPRISE_PERCENT" hidden="1">"c1870"</definedName>
    <definedName name="IQ_EST_NAV_DIFF" hidden="1">"c1895"</definedName>
    <definedName name="IQ_EST_NAV_SURPRISE_PERCENT" hidden="1">"c1896"</definedName>
    <definedName name="IQ_EST_NI_DIFF" hidden="1">"c1885"</definedName>
    <definedName name="IQ_EST_NI_GW_DIFF" hidden="1">"c1887"</definedName>
    <definedName name="IQ_EST_NI_GW_SURPRISE_PERCENT" hidden="1">"c1888"</definedName>
    <definedName name="IQ_EST_NI_REPORT_DIFF" hidden="1">"c1889"</definedName>
    <definedName name="IQ_EST_NI_REPORT_SURPRISE_PERCENT" hidden="1">"c1890"</definedName>
    <definedName name="IQ_EST_NI_SURPRISE_PERCENT" hidden="1">"c1886"</definedName>
    <definedName name="IQ_EST_NUM_BUY" hidden="1">"c1759"</definedName>
    <definedName name="IQ_EST_NUM_HOLD" hidden="1">"c1761"</definedName>
    <definedName name="IQ_EST_NUM_NO_OPINION" hidden="1">"c1758"</definedName>
    <definedName name="IQ_EST_NUM_OUTPERFORM" hidden="1">"c1760"</definedName>
    <definedName name="IQ_EST_NUM_SELL" hidden="1">"c1763"</definedName>
    <definedName name="IQ_EST_NUM_UNDERPERFORM" hidden="1">"c1762"</definedName>
    <definedName name="IQ_EST_OPER_INC_DIFF" hidden="1">"c1877"</definedName>
    <definedName name="IQ_EST_OPER_INC_SURPRISE_PERCENT" hidden="1">"c1878"</definedName>
    <definedName name="IQ_EST_PRE_TAX_DIFF" hidden="1">"c1879"</definedName>
    <definedName name="IQ_EST_PRE_TAX_GW_DIFF" hidden="1">"c1881"</definedName>
    <definedName name="IQ_EST_PRE_TAX_GW_SURPRISE_PERCENT" hidden="1">"c1882"</definedName>
    <definedName name="IQ_EST_PRE_TAX_REPORT_DIFF" hidden="1">"c1883"</definedName>
    <definedName name="IQ_EST_PRE_TAX_REPORT_SURPRISE_PERCENT" hidden="1">"c1884"</definedName>
    <definedName name="IQ_EST_PRE_TAX_SURPRISE_PERCENT" hidden="1">"c1880"</definedName>
    <definedName name="IQ_EST_REV_DIFF" hidden="1">"c1865"</definedName>
    <definedName name="IQ_EST_REV_GROWTH_1YR" hidden="1">"c1638"</definedName>
    <definedName name="IQ_EST_REV_GROWTH_2YR" hidden="1">"c1639"</definedName>
    <definedName name="IQ_EST_REV_GROWTH_Q_1YR" hidden="1">"c1640"</definedName>
    <definedName name="IQ_EST_REV_SEQ_GROWTH_Q" hidden="1">"c1765"</definedName>
    <definedName name="IQ_EST_REV_SURPRISE_PERCENT" hidden="1">"c1866"</definedName>
    <definedName name="IQ_EV_OVER_EMPLOYEE" hidden="1">"c1428"</definedName>
    <definedName name="IQ_EV_OVER_LTM_EBIT" hidden="1">"c1426"</definedName>
    <definedName name="IQ_EV_OVER_LTM_EBITDA" hidden="1">"c1427"</definedName>
    <definedName name="IQ_EV_OVER_LTM_REVENUE" hidden="1">"c1429"</definedName>
    <definedName name="IQ_EVAL_DATE" hidden="1">"c2180"</definedName>
    <definedName name="IQ_EXCHANGE" hidden="1">"c405"</definedName>
    <definedName name="IQ_EXERCISE_PRICE" hidden="1">"c1897"</definedName>
    <definedName name="IQ_EXERCISED" hidden="1">"c406"</definedName>
    <definedName name="IQ_EXP_RETURN_PENSION_DOMESTIC" hidden="1">"c407"</definedName>
    <definedName name="IQ_EXP_RETURN_PENSION_FOREIGN" hidden="1">"c408"</definedName>
    <definedName name="IQ_EXPLORE_DRILL" hidden="1">"c409"</definedName>
    <definedName name="IQ_EXTRA_ACC_ITEMS" hidden="1">"c410"</definedName>
    <definedName name="IQ_EXTRA_ACC_ITEMS_BNK" hidden="1">"c411"</definedName>
    <definedName name="IQ_EXTRA_ACC_ITEMS_BR" hidden="1">"c412"</definedName>
    <definedName name="IQ_EXTRA_ACC_ITEMS_FIN" hidden="1">"c413"</definedName>
    <definedName name="IQ_EXTRA_ACC_ITEMS_INS" hidden="1">"c414"</definedName>
    <definedName name="IQ_EXTRA_ACC_ITEMS_REIT" hidden="1">"c415"</definedName>
    <definedName name="IQ_EXTRA_ACC_ITEMS_UTI" hidden="1">"c416"</definedName>
    <definedName name="IQ_EXTRA_ITEMS" hidden="1">"c1459"</definedName>
    <definedName name="IQ_FDIC" hidden="1">"c417"</definedName>
    <definedName name="IQ_FEDFUNDS_SOLD" hidden="1">"c2256"</definedName>
    <definedName name="IQ_FFO" hidden="1">"c1574"</definedName>
    <definedName name="IQ_FFO_ACT_OR_EST" hidden="1">"c2216"</definedName>
    <definedName name="IQ_FFO_EST" hidden="1">"c418"</definedName>
    <definedName name="IQ_FFO_HIGH_EST" hidden="1">"c419"</definedName>
    <definedName name="IQ_FFO_LOW_EST" hidden="1">"c420"</definedName>
    <definedName name="IQ_FFO_MEDIAN_EST" hidden="1">"c1665"</definedName>
    <definedName name="IQ_FFO_NUM_EST" hidden="1">"c421"</definedName>
    <definedName name="IQ_FFO_STDDEV_EST" hidden="1">"c422"</definedName>
    <definedName name="IQ_FHLB_DEBT" hidden="1">"c423"</definedName>
    <definedName name="IQ_FHLB_DUE_CY" hidden="1">"c2080"</definedName>
    <definedName name="IQ_FHLB_DUE_CY1" hidden="1">"c2081"</definedName>
    <definedName name="IQ_FHLB_DUE_CY2" hidden="1">"c2082"</definedName>
    <definedName name="IQ_FHLB_DUE_CY3" hidden="1">"c2083"</definedName>
    <definedName name="IQ_FHLB_DUE_CY4" hidden="1">"c2084"</definedName>
    <definedName name="IQ_FHLB_DUE_NEXT_FIVE" hidden="1">"c2085"</definedName>
    <definedName name="IQ_FILING_CURRENCY" hidden="1">"c2129"</definedName>
    <definedName name="IQ_FILINGDATE_BS" hidden="1">"c424"</definedName>
    <definedName name="IQ_FILINGDATE_CF" hidden="1">"c425"</definedName>
    <definedName name="IQ_FILINGDATE_IS" hidden="1">"c426"</definedName>
    <definedName name="IQ_FILM_RIGHTS" hidden="1">"c2254"</definedName>
    <definedName name="IQ_FIN_DIV_ASSETS_CURRENT" hidden="1">"c427"</definedName>
    <definedName name="IQ_FIN_DIV_ASSETS_LT" hidden="1">"c428"</definedName>
    <definedName name="IQ_FIN_DIV_DEBT_CURRENT" hidden="1">"c429"</definedName>
    <definedName name="IQ_FIN_DIV_DEBT_LT" hidden="1">"c430"</definedName>
    <definedName name="IQ_FIN_DIV_EXP" hidden="1">"c431"</definedName>
    <definedName name="IQ_FIN_DIV_INT_EXP" hidden="1">"c432"</definedName>
    <definedName name="IQ_FIN_DIV_LIAB_CURRENT" hidden="1">"c433"</definedName>
    <definedName name="IQ_FIN_DIV_LIAB_LT" hidden="1">"c434"</definedName>
    <definedName name="IQ_FIN_DIV_LOANS_CURRENT" hidden="1">"c435"</definedName>
    <definedName name="IQ_FIN_DIV_LOANS_LT" hidden="1">"c436"</definedName>
    <definedName name="IQ_FIN_DIV_REV" hidden="1">"c437"</definedName>
    <definedName name="IQ_FINANCING_CASH" hidden="1">"c1405"</definedName>
    <definedName name="IQ_FINANCING_CASH_SUPPL" hidden="1">"c1406"</definedName>
    <definedName name="IQ_FINISHED_INV" hidden="1">"c438"</definedName>
    <definedName name="IQ_FIRST_INT_DATE" hidden="1">"c2186"</definedName>
    <definedName name="IQ_FIRST_YEAR_LIFE" hidden="1">"c439"</definedName>
    <definedName name="IQ_FIRST_YEAR_LIFE_PREM" hidden="1">"c2787"</definedName>
    <definedName name="IQ_FIRST_YEAR_PREM" hidden="1">"c2786"</definedName>
    <definedName name="IQ_FIRSTPRICINGDATE" hidden="1">"c3050"</definedName>
    <definedName name="IQ_FISCAL_Q" hidden="1">"c440"</definedName>
    <definedName name="IQ_FISCAL_Y" hidden="1">"c441"</definedName>
    <definedName name="IQ_FIVE_PERCENT_OWNER" hidden="1">"c442"</definedName>
    <definedName name="IQ_FIVEPERCENT_PERCENT" hidden="1">"c443"</definedName>
    <definedName name="IQ_FIVEPERCENT_SHARES" hidden="1">"c444"</definedName>
    <definedName name="IQ_FIXED_ASSET_TURNS" hidden="1">"c445"</definedName>
    <definedName name="IQ_FLOAT_PERCENT" hidden="1">"c1575"</definedName>
    <definedName name="IQ_FOREIGN_DEP_IB" hidden="1">"c446"</definedName>
    <definedName name="IQ_FOREIGN_DEP_NON_IB" hidden="1">"c447"</definedName>
    <definedName name="IQ_FOREIGN_EXCHANGE" hidden="1">"c1376"</definedName>
    <definedName name="IQ_FOREIGN_LOANS" hidden="1">"c448"</definedName>
    <definedName name="IQ_FQ" hidden="1">500</definedName>
    <definedName name="IQ_FUEL" hidden="1">"c449"</definedName>
    <definedName name="IQ_FULL_TIME" hidden="1">"c450"</definedName>
    <definedName name="IQ_FWD_CY" hidden="1">10001</definedName>
    <definedName name="IQ_FWD_CY1" hidden="1">10002</definedName>
    <definedName name="IQ_FWD_CY2" hidden="1">10003</definedName>
    <definedName name="IQ_FWD_FY" hidden="1">1001</definedName>
    <definedName name="IQ_FWD_FY1" hidden="1">1002</definedName>
    <definedName name="IQ_FWD_FY2" hidden="1">1003</definedName>
    <definedName name="IQ_FWD_Q" hidden="1">501</definedName>
    <definedName name="IQ_FWD_Q1" hidden="1">502</definedName>
    <definedName name="IQ_FWD_Q2" hidden="1">503</definedName>
    <definedName name="IQ_FX" hidden="1">"c451"</definedName>
    <definedName name="IQ_FY" hidden="1">1000</definedName>
    <definedName name="IQ_GA_EXP" hidden="1">"c2241"</definedName>
    <definedName name="IQ_GAIN_ASSETS" hidden="1">"c452"</definedName>
    <definedName name="IQ_GAIN_ASSETS_BNK" hidden="1">"c453"</definedName>
    <definedName name="IQ_GAIN_ASSETS_BR" hidden="1">"c454"</definedName>
    <definedName name="IQ_GAIN_ASSETS_CF" hidden="1">"c455"</definedName>
    <definedName name="IQ_GAIN_ASSETS_CF_BNK" hidden="1">"c456"</definedName>
    <definedName name="IQ_GAIN_ASSETS_CF_BR" hidden="1">"c457"</definedName>
    <definedName name="IQ_GAIN_ASSETS_CF_FIN" hidden="1">"c458"</definedName>
    <definedName name="IQ_GAIN_ASSETS_CF_INS" hidden="1">"c459"</definedName>
    <definedName name="IQ_GAIN_ASSETS_CF_REIT" hidden="1">"c460"</definedName>
    <definedName name="IQ_GAIN_ASSETS_CF_UTI" hidden="1">"c461"</definedName>
    <definedName name="IQ_GAIN_ASSETS_FIN" hidden="1">"c462"</definedName>
    <definedName name="IQ_GAIN_ASSETS_INS" hidden="1">"c463"</definedName>
    <definedName name="IQ_GAIN_ASSETS_REIT" hidden="1">"c471"</definedName>
    <definedName name="IQ_GAIN_ASSETS_REV" hidden="1">"c472"</definedName>
    <definedName name="IQ_GAIN_ASSETS_REV_BNK" hidden="1">"c473"</definedName>
    <definedName name="IQ_GAIN_ASSETS_REV_BR" hidden="1">"c474"</definedName>
    <definedName name="IQ_GAIN_ASSETS_REV_FIN" hidden="1">"c475"</definedName>
    <definedName name="IQ_GAIN_ASSETS_REV_INS" hidden="1">"c476"</definedName>
    <definedName name="IQ_GAIN_ASSETS_REV_REIT" hidden="1">"c477"</definedName>
    <definedName name="IQ_GAIN_ASSETS_REV_UTI" hidden="1">"c478"</definedName>
    <definedName name="IQ_GAIN_ASSETS_UTI" hidden="1">"c479"</definedName>
    <definedName name="IQ_GAIN_INVEST" hidden="1">"c1463"</definedName>
    <definedName name="IQ_GAIN_INVEST_BNK" hidden="1">"c1582"</definedName>
    <definedName name="IQ_GAIN_INVEST_BR" hidden="1">"c1464"</definedName>
    <definedName name="IQ_GAIN_INVEST_CF" hidden="1">"c480"</definedName>
    <definedName name="IQ_GAIN_INVEST_CF_BNK" hidden="1">"c481"</definedName>
    <definedName name="IQ_GAIN_INVEST_CF_BR" hidden="1">"c482"</definedName>
    <definedName name="IQ_GAIN_INVEST_CF_FIN" hidden="1">"c483"</definedName>
    <definedName name="IQ_GAIN_INVEST_CF_INS" hidden="1">"c484"</definedName>
    <definedName name="IQ_GAIN_INVEST_CF_REIT" hidden="1">"c485"</definedName>
    <definedName name="IQ_GAIN_INVEST_CF_UTI" hidden="1">"c486"</definedName>
    <definedName name="IQ_GAIN_INVEST_FIN" hidden="1">"c1465"</definedName>
    <definedName name="IQ_GAIN_INVEST_INS" hidden="1">"c1466"</definedName>
    <definedName name="IQ_GAIN_INVEST_REIT" hidden="1">"c1467"</definedName>
    <definedName name="IQ_GAIN_INVEST_REV" hidden="1">"c494"</definedName>
    <definedName name="IQ_GAIN_INVEST_REV_BNK" hidden="1">"c495"</definedName>
    <definedName name="IQ_GAIN_INVEST_REV_BR" hidden="1">"c496"</definedName>
    <definedName name="IQ_GAIN_INVEST_REV_FIN" hidden="1">"c497"</definedName>
    <definedName name="IQ_GAIN_INVEST_REV_INS" hidden="1">"c498"</definedName>
    <definedName name="IQ_GAIN_INVEST_REV_REIT" hidden="1">"c499"</definedName>
    <definedName name="IQ_GAIN_INVEST_REV_UTI" hidden="1">"c500"</definedName>
    <definedName name="IQ_GAIN_INVEST_UTI" hidden="1">"c1468"</definedName>
    <definedName name="IQ_GAIN_LOANS_REC" hidden="1">"c501"</definedName>
    <definedName name="IQ_GAIN_LOANS_RECEIV" hidden="1">"c502"</definedName>
    <definedName name="IQ_GAIN_LOANS_RECEIV_REV_FIN" hidden="1">"c503"</definedName>
    <definedName name="IQ_GAIN_LOANS_REV" hidden="1">"c504"</definedName>
    <definedName name="IQ_GAIN_SALE_ASSETS" hidden="1">"c1377"</definedName>
    <definedName name="IQ_GOODWILL_NET" hidden="1">"c1380"</definedName>
    <definedName name="IQ_GP" hidden="1">"c511"</definedName>
    <definedName name="IQ_GP_10YR_ANN_GROWTH" hidden="1">"c512"</definedName>
    <definedName name="IQ_GP_1YR_ANN_GROWTH" hidden="1">"c513"</definedName>
    <definedName name="IQ_GP_2YR_ANN_GROWTH" hidden="1">"c514"</definedName>
    <definedName name="IQ_GP_3YR_ANN_GROWTH" hidden="1">"c515"</definedName>
    <definedName name="IQ_GP_5YR_ANN_GROWTH" hidden="1">"c516"</definedName>
    <definedName name="IQ_GP_7YR_ANN_GROWTH" hidden="1">"c517"</definedName>
    <definedName name="IQ_GPPE" hidden="1">"c518"</definedName>
    <definedName name="IQ_GROSS_AH_EARNED" hidden="1">"c2742"</definedName>
    <definedName name="IQ_GROSS_CLAIM_EXP_INCUR" hidden="1">"c2755"</definedName>
    <definedName name="IQ_GROSS_CLAIM_EXP_PAID" hidden="1">"c2758"</definedName>
    <definedName name="IQ_GROSS_CLAIM_EXP_RES" hidden="1">"c2752"</definedName>
    <definedName name="IQ_GROSS_DIVID" hidden="1">"c1446"</definedName>
    <definedName name="IQ_GROSS_EARNED" hidden="1">"c2732"</definedName>
    <definedName name="IQ_GROSS_LIFE_EARNED" hidden="1">"c2737"</definedName>
    <definedName name="IQ_GROSS_LIFE_IN_FORCE" hidden="1">"c2767"</definedName>
    <definedName name="IQ_GROSS_LOANS" hidden="1">"c521"</definedName>
    <definedName name="IQ_GROSS_LOANS_10YR_ANN_GROWTH" hidden="1">"c522"</definedName>
    <definedName name="IQ_GROSS_LOANS_1YR_ANN_GROWTH" hidden="1">"c523"</definedName>
    <definedName name="IQ_GROSS_LOANS_2YR_ANN_GROWTH" hidden="1">"c524"</definedName>
    <definedName name="IQ_GROSS_LOANS_3YR_ANN_GROWTH" hidden="1">"c525"</definedName>
    <definedName name="IQ_GROSS_LOANS_5YR_ANN_GROWTH" hidden="1">"c526"</definedName>
    <definedName name="IQ_GROSS_LOANS_7YR_ANN_GROWTH" hidden="1">"c527"</definedName>
    <definedName name="IQ_GROSS_LOANS_TOTAL_DEPOSITS" hidden="1">"c528"</definedName>
    <definedName name="IQ_GROSS_MARGIN" hidden="1">"c529"</definedName>
    <definedName name="IQ_GROSS_PC_EARNED" hidden="1">"c2747"</definedName>
    <definedName name="IQ_GROSS_PROFIT" hidden="1">"c1378"</definedName>
    <definedName name="IQ_GROSS_SPRD" hidden="1">"c2155"</definedName>
    <definedName name="IQ_GROSS_WRITTEN" hidden="1">"c2726"</definedName>
    <definedName name="IQ_GW" hidden="1">"c530"</definedName>
    <definedName name="IQ_GW_AMORT_BR" hidden="1">"c532"</definedName>
    <definedName name="IQ_GW_AMORT_FIN" hidden="1">"c540"</definedName>
    <definedName name="IQ_GW_AMORT_INS" hidden="1">"c541"</definedName>
    <definedName name="IQ_GW_AMORT_REIT" hidden="1">"c542"</definedName>
    <definedName name="IQ_GW_AMORT_UTI" hidden="1">"c543"</definedName>
    <definedName name="IQ_GW_INTAN_AMORT" hidden="1">"c1469"</definedName>
    <definedName name="IQ_GW_INTAN_AMORT_BNK" hidden="1">"c544"</definedName>
    <definedName name="IQ_GW_INTAN_AMORT_BR" hidden="1">"c1470"</definedName>
    <definedName name="IQ_GW_INTAN_AMORT_CF" hidden="1">"c1471"</definedName>
    <definedName name="IQ_GW_INTAN_AMORT_CF_BNK" hidden="1">"c1472"</definedName>
    <definedName name="IQ_GW_INTAN_AMORT_CF_BR" hidden="1">"c1473"</definedName>
    <definedName name="IQ_GW_INTAN_AMORT_CF_FIN" hidden="1">"c1474"</definedName>
    <definedName name="IQ_GW_INTAN_AMORT_CF_INS" hidden="1">"c1475"</definedName>
    <definedName name="IQ_GW_INTAN_AMORT_CF_REIT" hidden="1">"c1476"</definedName>
    <definedName name="IQ_GW_INTAN_AMORT_CF_UTI" hidden="1">"c1477"</definedName>
    <definedName name="IQ_GW_INTAN_AMORT_FIN" hidden="1">"c1478"</definedName>
    <definedName name="IQ_GW_INTAN_AMORT_INS" hidden="1">"c1479"</definedName>
    <definedName name="IQ_GW_INTAN_AMORT_REIT" hidden="1">"c1480"</definedName>
    <definedName name="IQ_GW_INTAN_AMORT_UTI" hidden="1">"c1481"</definedName>
    <definedName name="IQ_HIGH_TARGET_PRICE" hidden="1">"c1651"</definedName>
    <definedName name="IQ_HIGHPRICE" hidden="1">"c545"</definedName>
    <definedName name="IQ_HOMEOWNERS_WRITTEN" hidden="1">"c546"</definedName>
    <definedName name="IQ_IMPAIR_OIL" hidden="1">"c547"</definedName>
    <definedName name="IQ_IMPAIRMENT_GW" hidden="1">"c548"</definedName>
    <definedName name="IQ_IMPUT_OPER_LEASE_DEPR" hidden="1">"c2987"</definedName>
    <definedName name="IQ_IMPUT_OPER_LEASE_INT_EXP" hidden="1">"c2986"</definedName>
    <definedName name="IQ_INC_AFTER_TAX" hidden="1">"c1598"</definedName>
    <definedName name="IQ_INC_AVAIL_EXCL" hidden="1">"c1395"</definedName>
    <definedName name="IQ_INC_AVAIL_INCL" hidden="1">"c1396"</definedName>
    <definedName name="IQ_INC_BEFORE_TAX" hidden="1">"c1375"</definedName>
    <definedName name="IQ_INC_EQUITY" hidden="1">"c549"</definedName>
    <definedName name="IQ_INC_EQUITY_BR" hidden="1">"c550"</definedName>
    <definedName name="IQ_INC_EQUITY_CF" hidden="1">"c551"</definedName>
    <definedName name="IQ_INC_EQUITY_FIN" hidden="1">"c552"</definedName>
    <definedName name="IQ_INC_EQUITY_INS" hidden="1">"c553"</definedName>
    <definedName name="IQ_INC_EQUITY_REC_BNK" hidden="1">"c554"</definedName>
    <definedName name="IQ_INC_EQUITY_REIT" hidden="1">"c555"</definedName>
    <definedName name="IQ_INC_EQUITY_REV_BNK" hidden="1">"c556"</definedName>
    <definedName name="IQ_INC_EQUITY_UTI" hidden="1">"c557"</definedName>
    <definedName name="IQ_INC_REAL_ESTATE_REC" hidden="1">"c558"</definedName>
    <definedName name="IQ_INC_REAL_ESTATE_REV" hidden="1">"c559"</definedName>
    <definedName name="IQ_INC_TAX" hidden="1">"c560"</definedName>
    <definedName name="IQ_INC_TAX_EXCL" hidden="1">"c1599"</definedName>
    <definedName name="IQ_INC_TAX_PAY_CURRENT" hidden="1">"c561"</definedName>
    <definedName name="IQ_INC_TRADE_ACT" hidden="1">"c562"</definedName>
    <definedName name="IQ_INS_ANNUITY_LIAB" hidden="1">"c563"</definedName>
    <definedName name="IQ_INS_ANNUITY_REV" hidden="1">"c2788"</definedName>
    <definedName name="IQ_INS_DIV_EXP" hidden="1">"c564"</definedName>
    <definedName name="IQ_INS_DIV_REV" hidden="1">"c565"</definedName>
    <definedName name="IQ_INS_IN_FORCE" hidden="1">"c566"</definedName>
    <definedName name="IQ_INS_LIAB" hidden="1">"c567"</definedName>
    <definedName name="IQ_INS_POLICY_EXP" hidden="1">"c568"</definedName>
    <definedName name="IQ_INS_REV" hidden="1">"c569"</definedName>
    <definedName name="IQ_INS_SETTLE" hidden="1">"c570"</definedName>
    <definedName name="IQ_INS_SETTLE_BNK" hidden="1">"c571"</definedName>
    <definedName name="IQ_INS_SETTLE_BR" hidden="1">"c572"</definedName>
    <definedName name="IQ_INS_SETTLE_FIN" hidden="1">"c573"</definedName>
    <definedName name="IQ_INS_SETTLE_INS" hidden="1">"c574"</definedName>
    <definedName name="IQ_INS_SETTLE_REIT" hidden="1">"c575"</definedName>
    <definedName name="IQ_INS_SETTLE_UTI" hidden="1">"c576"</definedName>
    <definedName name="IQ_INSIDER_3MTH_BOUGHT_PCT" hidden="1">"c1534"</definedName>
    <definedName name="IQ_INSIDER_3MTH_NET_PCT" hidden="1">"c1535"</definedName>
    <definedName name="IQ_INSIDER_3MTH_SOLD_PCT" hidden="1">"c1533"</definedName>
    <definedName name="IQ_INSIDER_6MTH_BOUGHT_PCT" hidden="1">"c1537"</definedName>
    <definedName name="IQ_INSIDER_6MTH_NET_PCT" hidden="1">"c1538"</definedName>
    <definedName name="IQ_INSIDER_6MTH_SOLD_PCT" hidden="1">"c1536"</definedName>
    <definedName name="IQ_INSIDER_OVER_TOTAL" hidden="1">"c1581"</definedName>
    <definedName name="IQ_INSIDER_OWNER" hidden="1">"c577"</definedName>
    <definedName name="IQ_INSIDER_PERCENT" hidden="1">"c578"</definedName>
    <definedName name="IQ_INSIDER_SHARES" hidden="1">"c579"</definedName>
    <definedName name="IQ_INSTITUTIONAL_OVER_TOTAL" hidden="1">"c1580"</definedName>
    <definedName name="IQ_INSTITUTIONAL_OWNER" hidden="1">"c580"</definedName>
    <definedName name="IQ_INSTITUTIONAL_PERCENT" hidden="1">"c581"</definedName>
    <definedName name="IQ_INSTITUTIONAL_SHARES" hidden="1">"c582"</definedName>
    <definedName name="IQ_INSUR_RECEIV" hidden="1">"c1600"</definedName>
    <definedName name="IQ_INT_BORROW" hidden="1">"c583"</definedName>
    <definedName name="IQ_INT_DEPOSITS" hidden="1">"c584"</definedName>
    <definedName name="IQ_INT_DIV_INC" hidden="1">"c585"</definedName>
    <definedName name="IQ_INT_EXP_BR" hidden="1">"c586"</definedName>
    <definedName name="IQ_INT_EXP_COVERAGE" hidden="1">"c587"</definedName>
    <definedName name="IQ_INT_EXP_FIN" hidden="1">"c588"</definedName>
    <definedName name="IQ_INT_EXP_INCL_CAP" hidden="1">"c2988"</definedName>
    <definedName name="IQ_INT_EXP_INS" hidden="1">"c589"</definedName>
    <definedName name="IQ_INT_EXP_LTD" hidden="1">"c2086"</definedName>
    <definedName name="IQ_INT_EXP_REIT" hidden="1">"c590"</definedName>
    <definedName name="IQ_INT_EXP_TOTAL" hidden="1">"c591"</definedName>
    <definedName name="IQ_INT_EXP_UTI" hidden="1">"c592"</definedName>
    <definedName name="IQ_INT_INC_BR" hidden="1">"c593"</definedName>
    <definedName name="IQ_INT_INC_FIN" hidden="1">"c594"</definedName>
    <definedName name="IQ_INT_INC_INVEST" hidden="1">"c595"</definedName>
    <definedName name="IQ_INT_INC_LOANS" hidden="1">"c596"</definedName>
    <definedName name="IQ_INT_INC_REIT" hidden="1">"c597"</definedName>
    <definedName name="IQ_INT_INC_TOTAL" hidden="1">"c598"</definedName>
    <definedName name="IQ_INT_INC_UTI" hidden="1">"c599"</definedName>
    <definedName name="IQ_INT_INV_INC" hidden="1">"c600"</definedName>
    <definedName name="IQ_INT_INV_INC_REIT" hidden="1">"c601"</definedName>
    <definedName name="IQ_INT_INV_INC_UTI" hidden="1">"c602"</definedName>
    <definedName name="IQ_INT_ON_BORROWING_COVERAGE" hidden="1">"c603"</definedName>
    <definedName name="IQ_INT_RATE_SPREAD" hidden="1">"c604"</definedName>
    <definedName name="IQ_INTANGIBLES_NET" hidden="1">"c1407"</definedName>
    <definedName name="IQ_INTEREST_CASH_DEPOSITS" hidden="1">"c2255"</definedName>
    <definedName name="IQ_INTEREST_EXP" hidden="1">"c618"</definedName>
    <definedName name="IQ_INTEREST_EXP_NET" hidden="1">"c1450"</definedName>
    <definedName name="IQ_INTEREST_EXP_NON" hidden="1">"c1383"</definedName>
    <definedName name="IQ_INTEREST_EXP_SUPPL" hidden="1">"c1460"</definedName>
    <definedName name="IQ_INTEREST_INC" hidden="1">"c1393"</definedName>
    <definedName name="IQ_INTEREST_INC_NON" hidden="1">"c1384"</definedName>
    <definedName name="IQ_INTEREST_INVEST_INC" hidden="1">"c619"</definedName>
    <definedName name="IQ_INV_10YR_ANN_GROWTH" hidden="1">"c1930"</definedName>
    <definedName name="IQ_INV_1YR_ANN_GROWTH" hidden="1">"c1925"</definedName>
    <definedName name="IQ_INV_2YR_ANN_GROWTH" hidden="1">"c1926"</definedName>
    <definedName name="IQ_INV_3YR_ANN_GROWTH" hidden="1">"c1927"</definedName>
    <definedName name="IQ_INV_5YR_ANN_GROWTH" hidden="1">"c1928"</definedName>
    <definedName name="IQ_INV_7YR_ANN_GROWTH" hidden="1">"c1929"</definedName>
    <definedName name="IQ_INV_BANKING_FEE" hidden="1">"c620"</definedName>
    <definedName name="IQ_INV_METHOD" hidden="1">"c621"</definedName>
    <definedName name="IQ_INVENTORY" hidden="1">"c622"</definedName>
    <definedName name="IQ_INVENTORY_TURNS" hidden="1">"c623"</definedName>
    <definedName name="IQ_INVENTORY_UTI" hidden="1">"c624"</definedName>
    <definedName name="IQ_INVEST_DEBT" hidden="1">"c625"</definedName>
    <definedName name="IQ_INVEST_EQUITY_PREF" hidden="1">"c626"</definedName>
    <definedName name="IQ_INVEST_FHLB" hidden="1">"c627"</definedName>
    <definedName name="IQ_INVEST_LOANS_CF" hidden="1">"c628"</definedName>
    <definedName name="IQ_INVEST_LOANS_CF_BNK" hidden="1">"c629"</definedName>
    <definedName name="IQ_INVEST_LOANS_CF_BR" hidden="1">"c630"</definedName>
    <definedName name="IQ_INVEST_LOANS_CF_FIN" hidden="1">"c631"</definedName>
    <definedName name="IQ_INVEST_LOANS_CF_INS" hidden="1">"c632"</definedName>
    <definedName name="IQ_INVEST_LOANS_CF_REIT" hidden="1">"c633"</definedName>
    <definedName name="IQ_INVEST_LOANS_CF_UTI" hidden="1">"c634"</definedName>
    <definedName name="IQ_INVEST_REAL_ESTATE" hidden="1">"c635"</definedName>
    <definedName name="IQ_INVEST_SECURITY" hidden="1">"c636"</definedName>
    <definedName name="IQ_INVEST_SECURITY_CF" hidden="1">"c637"</definedName>
    <definedName name="IQ_INVEST_SECURITY_CF_BNK" hidden="1">"c638"</definedName>
    <definedName name="IQ_INVEST_SECURITY_CF_BR" hidden="1">"c639"</definedName>
    <definedName name="IQ_INVEST_SECURITY_CF_FIN" hidden="1">"c640"</definedName>
    <definedName name="IQ_INVEST_SECURITY_CF_INS" hidden="1">"c641"</definedName>
    <definedName name="IQ_INVEST_SECURITY_CF_REIT" hidden="1">"c642"</definedName>
    <definedName name="IQ_INVEST_SECURITY_CF_UTI" hidden="1">"c643"</definedName>
    <definedName name="IQ_IPRD" hidden="1">"c644"</definedName>
    <definedName name="IQ_ISS_DEBT_NET" hidden="1">"c1391"</definedName>
    <definedName name="IQ_ISS_STOCK_NET" hidden="1">"c1601"</definedName>
    <definedName name="IQ_ISSUE_CURRENCY" hidden="1">"c2156"</definedName>
    <definedName name="IQ_ISSUE_NAME" hidden="1">"c2142"</definedName>
    <definedName name="IQ_ISSUER" hidden="1">"c2143"</definedName>
    <definedName name="IQ_ISSUER_CIQID" hidden="1">"c2258"</definedName>
    <definedName name="IQ_ISSUER_PARENT" hidden="1">"c2144"</definedName>
    <definedName name="IQ_ISSUER_PARENT_CIQID" hidden="1">"c2260"</definedName>
    <definedName name="IQ_ISSUER_PARENT_TICKER" hidden="1">"c2259"</definedName>
    <definedName name="IQ_ISSUER_TICKER" hidden="1">"c2252"</definedName>
    <definedName name="IQ_JR_SUB_DEBT" hidden="1">"c2534"</definedName>
    <definedName name="IQ_JR_SUB_DEBT_EBITDA" hidden="1">"c2560"</definedName>
    <definedName name="IQ_JR_SUB_DEBT_EBITDA_CAPEX" hidden="1">"c2561"</definedName>
    <definedName name="IQ_JR_SUB_DEBT_PCT" hidden="1">"c2535"</definedName>
    <definedName name="IQ_LAND" hidden="1">"c645"</definedName>
    <definedName name="IQ_LAST_PMT_DATE" hidden="1">"c2188"</definedName>
    <definedName name="IQ_LAST_SPLIT_DATE" hidden="1">"c2095"</definedName>
    <definedName name="IQ_LAST_SPLIT_FACTOR" hidden="1">"c2093"</definedName>
    <definedName name="IQ_LASTPRICINGDATE" hidden="1">"c3051"</definedName>
    <definedName name="IQ_LASTSALEPRICE" hidden="1">"c646"</definedName>
    <definedName name="IQ_LASTSALEPRICE_DATE" hidden="1">"c2109"</definedName>
    <definedName name="IQ_LATESTK" hidden="1">1000</definedName>
    <definedName name="IQ_LATESTQ" hidden="1">500</definedName>
    <definedName name="IQ_LEGAL_SETTLE" hidden="1">"c647"</definedName>
    <definedName name="IQ_LEGAL_SETTLE_BNK" hidden="1">"c648"</definedName>
    <definedName name="IQ_LEGAL_SETTLE_BR" hidden="1">"c649"</definedName>
    <definedName name="IQ_LEGAL_SETTLE_FIN" hidden="1">"c650"</definedName>
    <definedName name="IQ_LEGAL_SETTLE_INS" hidden="1">"c651"</definedName>
    <definedName name="IQ_LEGAL_SETTLE_REIT" hidden="1">"c652"</definedName>
    <definedName name="IQ_LEGAL_SETTLE_UTI" hidden="1">"c653"</definedName>
    <definedName name="IQ_LEVERAGE_RATIO" hidden="1">"c654"</definedName>
    <definedName name="IQ_LEVERED_FCF" hidden="1">"c1907"</definedName>
    <definedName name="IQ_LFCF_10YR_ANN_GROWTH" hidden="1">"c1942"</definedName>
    <definedName name="IQ_LFCF_1YR_ANN_GROWTH" hidden="1">"c1937"</definedName>
    <definedName name="IQ_LFCF_2YR_ANN_GROWTH" hidden="1">"c1938"</definedName>
    <definedName name="IQ_LFCF_3YR_ANN_GROWTH" hidden="1">"c1939"</definedName>
    <definedName name="IQ_LFCF_5YR_ANN_GROWTH" hidden="1">"c1940"</definedName>
    <definedName name="IQ_LFCF_7YR_ANN_GROWTH" hidden="1">"c1941"</definedName>
    <definedName name="IQ_LFCF_MARGIN" hidden="1">"c1961"</definedName>
    <definedName name="IQ_LH_STATUTORY_SURPLUS" hidden="1">"c2771"</definedName>
    <definedName name="IQ_LICENSED_POPS" hidden="1">"c2123"</definedName>
    <definedName name="IQ_LIFE_EARNED" hidden="1">"c2739"</definedName>
    <definedName name="IQ_LIFOR" hidden="1">"c655"</definedName>
    <definedName name="IQ_LL" hidden="1">"c656"</definedName>
    <definedName name="IQ_LOAN_LEASE_RECEIV" hidden="1">"c657"</definedName>
    <definedName name="IQ_LOAN_LOSS" hidden="1">"c1386"</definedName>
    <definedName name="IQ_LOAN_SERVICE_REV" hidden="1">"c658"</definedName>
    <definedName name="IQ_LOANS_CF" hidden="1">"c659"</definedName>
    <definedName name="IQ_LOANS_CF_BNK" hidden="1">"c660"</definedName>
    <definedName name="IQ_LOANS_CF_BR" hidden="1">"c661"</definedName>
    <definedName name="IQ_LOANS_CF_FIN" hidden="1">"c662"</definedName>
    <definedName name="IQ_LOANS_CF_INS" hidden="1">"c663"</definedName>
    <definedName name="IQ_LOANS_CF_REIT" hidden="1">"c664"</definedName>
    <definedName name="IQ_LOANS_CF_UTI" hidden="1">"c665"</definedName>
    <definedName name="IQ_LOANS_FOR_SALE" hidden="1">"c666"</definedName>
    <definedName name="IQ_LOANS_PAST_DUE" hidden="1">"c667"</definedName>
    <definedName name="IQ_LOANS_RECEIV_CURRENT" hidden="1">"c668"</definedName>
    <definedName name="IQ_LOANS_RECEIV_LT" hidden="1">"c669"</definedName>
    <definedName name="IQ_LOANS_RECEIV_LT_UTI" hidden="1">"c670"</definedName>
    <definedName name="IQ_LONG_TERM_DEBT" hidden="1">"c1387"</definedName>
    <definedName name="IQ_LONG_TERM_DEBT_OVER_TOTAL_CAP" hidden="1">"c1388"</definedName>
    <definedName name="IQ_LONG_TERM_GROWTH" hidden="1">"c671"</definedName>
    <definedName name="IQ_LONG_TERM_INV" hidden="1">"c1389"</definedName>
    <definedName name="IQ_LOSS_LOSS_EXP" hidden="1">"c672"</definedName>
    <definedName name="IQ_LOSS_TO_NET_EARNED" hidden="1">"c2751"</definedName>
    <definedName name="IQ_LOW_TARGET_PRICE" hidden="1">"c1652"</definedName>
    <definedName name="IQ_LOWPRICE" hidden="1">"c673"</definedName>
    <definedName name="IQ_LT_DEBT" hidden="1">"c674"</definedName>
    <definedName name="IQ_LT_DEBT_BNK" hidden="1">"c675"</definedName>
    <definedName name="IQ_LT_DEBT_BR" hidden="1">"c676"</definedName>
    <definedName name="IQ_LT_DEBT_CAPITAL" hidden="1">"c677"</definedName>
    <definedName name="IQ_LT_DEBT_CAPITAL_LEASES" hidden="1">"c2542"</definedName>
    <definedName name="IQ_LT_DEBT_CAPITAL_LEASES_PCT" hidden="1">"c2543"</definedName>
    <definedName name="IQ_LT_DEBT_EQUITY" hidden="1">"c678"</definedName>
    <definedName name="IQ_LT_DEBT_FIN" hidden="1">"c679"</definedName>
    <definedName name="IQ_LT_DEBT_INS" hidden="1">"c680"</definedName>
    <definedName name="IQ_LT_DEBT_ISSUED" hidden="1">"c681"</definedName>
    <definedName name="IQ_LT_DEBT_ISSUED_BNK" hidden="1">"c682"</definedName>
    <definedName name="IQ_LT_DEBT_ISSUED_BR" hidden="1">"c683"</definedName>
    <definedName name="IQ_LT_DEBT_ISSUED_FIN" hidden="1">"c684"</definedName>
    <definedName name="IQ_LT_DEBT_ISSUED_INS" hidden="1">"c685"</definedName>
    <definedName name="IQ_LT_DEBT_ISSUED_REIT" hidden="1">"c686"</definedName>
    <definedName name="IQ_LT_DEBT_ISSUED_UTI" hidden="1">"c687"</definedName>
    <definedName name="IQ_LT_DEBT_REIT" hidden="1">"c688"</definedName>
    <definedName name="IQ_LT_DEBT_REPAID" hidden="1">"c689"</definedName>
    <definedName name="IQ_LT_DEBT_REPAID_BNK" hidden="1">"c690"</definedName>
    <definedName name="IQ_LT_DEBT_REPAID_BR" hidden="1">"c691"</definedName>
    <definedName name="IQ_LT_DEBT_REPAID_FIN" hidden="1">"c692"</definedName>
    <definedName name="IQ_LT_DEBT_REPAID_INS" hidden="1">"c693"</definedName>
    <definedName name="IQ_LT_DEBT_REPAID_REIT" hidden="1">"c694"</definedName>
    <definedName name="IQ_LT_DEBT_REPAID_UTI" hidden="1">"c695"</definedName>
    <definedName name="IQ_LT_DEBT_UTI" hidden="1">"c696"</definedName>
    <definedName name="IQ_LT_INVEST" hidden="1">"c697"</definedName>
    <definedName name="IQ_LT_INVEST_BR" hidden="1">"c698"</definedName>
    <definedName name="IQ_LT_INVEST_FIN" hidden="1">"c699"</definedName>
    <definedName name="IQ_LT_INVEST_REIT" hidden="1">"c700"</definedName>
    <definedName name="IQ_LT_INVEST_UTI" hidden="1">"c701"</definedName>
    <definedName name="IQ_LT_NOTE_RECEIV" hidden="1">"c1602"</definedName>
    <definedName name="IQ_LTD_DUE_AFTER_FIVE" hidden="1">"c704"</definedName>
    <definedName name="IQ_LTD_DUE_CY" hidden="1">"c705"</definedName>
    <definedName name="IQ_LTD_DUE_CY1" hidden="1">"c706"</definedName>
    <definedName name="IQ_LTD_DUE_CY2" hidden="1">"c707"</definedName>
    <definedName name="IQ_LTD_DUE_CY3" hidden="1">"c708"</definedName>
    <definedName name="IQ_LTD_DUE_CY4" hidden="1">"c709"</definedName>
    <definedName name="IQ_LTD_DUE_NEXT_FIVE" hidden="1">"c710"</definedName>
    <definedName name="IQ_LTM" hidden="1">2000</definedName>
    <definedName name="IQ_LTM_REVENUE_OVER_EMPLOYEES" hidden="1">"c1437"</definedName>
    <definedName name="IQ_MACHINERY" hidden="1">"c711"</definedName>
    <definedName name="IQ_MAINT_CAPEX" hidden="1">"c2947"</definedName>
    <definedName name="IQ_MAINT_REPAIR" hidden="1">"c2087"</definedName>
    <definedName name="IQ_MAKE_WHOLE_END_DATE" hidden="1">"c2493"</definedName>
    <definedName name="IQ_MAKE_WHOLE_SPREAD" hidden="1">"c2494"</definedName>
    <definedName name="IQ_MAKE_WHOLE_START_DATE" hidden="1">"c2492"</definedName>
    <definedName name="IQ_MARKET_CAP_LFCF" hidden="1">"c2209"</definedName>
    <definedName name="IQ_MARKETCAP" hidden="1">"c712"</definedName>
    <definedName name="IQ_MARKETING" hidden="1">"c2239"</definedName>
    <definedName name="IQ_MATURITY_DATE" hidden="1">"c2146"</definedName>
    <definedName name="IQ_MC_RATIO" hidden="1">"c2783"</definedName>
    <definedName name="IQ_MC_STATUTORY_SURPLUS" hidden="1">"c2772"</definedName>
    <definedName name="IQ_MEDIAN_TARGET_PRICE" hidden="1">"c1650"</definedName>
    <definedName name="IQ_MERGER" hidden="1">"c713"</definedName>
    <definedName name="IQ_MERGER_BNK" hidden="1">"c714"</definedName>
    <definedName name="IQ_MERGER_BR" hidden="1">"c715"</definedName>
    <definedName name="IQ_MERGER_FIN" hidden="1">"c716"</definedName>
    <definedName name="IQ_MERGER_INS" hidden="1">"c717"</definedName>
    <definedName name="IQ_MERGER_REIT" hidden="1">"c718"</definedName>
    <definedName name="IQ_MERGER_RESTRUCTURE" hidden="1">"c719"</definedName>
    <definedName name="IQ_MERGER_RESTRUCTURE_BNK" hidden="1">"c720"</definedName>
    <definedName name="IQ_MERGER_RESTRUCTURE_BR" hidden="1">"c721"</definedName>
    <definedName name="IQ_MERGER_RESTRUCTURE_FIN" hidden="1">"c722"</definedName>
    <definedName name="IQ_MERGER_RESTRUCTURE_INS" hidden="1">"c723"</definedName>
    <definedName name="IQ_MERGER_RESTRUCTURE_REIT" hidden="1">"c724"</definedName>
    <definedName name="IQ_MERGER_RESTRUCTURE_UTI" hidden="1">"c725"</definedName>
    <definedName name="IQ_MERGER_UTI" hidden="1">"c726"</definedName>
    <definedName name="IQ_MINORITY_INTEREST" hidden="1">"c727"</definedName>
    <definedName name="IQ_MINORITY_INTEREST_BNK" hidden="1">"c728"</definedName>
    <definedName name="IQ_MINORITY_INTEREST_BR" hidden="1">"c729"</definedName>
    <definedName name="IQ_MINORITY_INTEREST_CF" hidden="1">"c730"</definedName>
    <definedName name="IQ_MINORITY_INTEREST_FIN" hidden="1">"c731"</definedName>
    <definedName name="IQ_MINORITY_INTEREST_INS" hidden="1">"c732"</definedName>
    <definedName name="IQ_MINORITY_INTEREST_IS" hidden="1">"c733"</definedName>
    <definedName name="IQ_MINORITY_INTEREST_REIT" hidden="1">"c734"</definedName>
    <definedName name="IQ_MINORITY_INTEREST_TOTAL" hidden="1">"c1905"</definedName>
    <definedName name="IQ_MINORITY_INTEREST_UTI" hidden="1">"c735"</definedName>
    <definedName name="IQ_MISC_ADJUST_CF" hidden="1">"c736"</definedName>
    <definedName name="IQ_MISC_EARN_ADJ" hidden="1">"c1603"</definedName>
    <definedName name="IQ_MKTCAP_EBT_EXCL" hidden="1">"c737"</definedName>
    <definedName name="IQ_MKTCAP_EBT_EXCL_AVG" hidden="1">"c738"</definedName>
    <definedName name="IQ_MKTCAP_EBT_INCL_AVG" hidden="1">"c739"</definedName>
    <definedName name="IQ_MKTCAP_TOTAL_REV" hidden="1">"c740"</definedName>
    <definedName name="IQ_MKTCAP_TOTAL_REV_AVG" hidden="1">"c741"</definedName>
    <definedName name="IQ_MKTCAP_TOTAL_REV_FWD" hidden="1">"c742"</definedName>
    <definedName name="IQ_MM_ACCOUNT" hidden="1">"c743"</definedName>
    <definedName name="IQ_MORT_BANK_ACT" hidden="1">"c744"</definedName>
    <definedName name="IQ_MORT_BANKING_FEE" hidden="1">"c745"</definedName>
    <definedName name="IQ_MORT_INT_INC" hidden="1">"c746"</definedName>
    <definedName name="IQ_MORT_LOANS" hidden="1">"c747"</definedName>
    <definedName name="IQ_MORT_SECURITY" hidden="1">"c748"</definedName>
    <definedName name="IQ_MORTGAGE_SERV_RIGHTS" hidden="1">"c2242"</definedName>
    <definedName name="IQ_NAV_ACT_OR_EST" hidden="1">"c2225"</definedName>
    <definedName name="IQ_NAV_EST" hidden="1">"c1751"</definedName>
    <definedName name="IQ_NAV_HIGH_EST" hidden="1">"c1753"</definedName>
    <definedName name="IQ_NAV_LOW_EST" hidden="1">"c1754"</definedName>
    <definedName name="IQ_NAV_MEDIAN_EST" hidden="1">"c1752"</definedName>
    <definedName name="IQ_NAV_NUM_EST" hidden="1">"c1755"</definedName>
    <definedName name="IQ_NAV_STDDEV_EST" hidden="1">"c1756"</definedName>
    <definedName name="IQ_NET_CHANGE" hidden="1">"c749"</definedName>
    <definedName name="IQ_NET_CLAIM_EXP_INCUR" hidden="1">"c2757"</definedName>
    <definedName name="IQ_NET_CLAIM_EXP_INCUR_CY" hidden="1">"c2761"</definedName>
    <definedName name="IQ_NET_CLAIM_EXP_INCUR_PY" hidden="1">"c2762"</definedName>
    <definedName name="IQ_NET_CLAIM_EXP_PAID" hidden="1">"c2760"</definedName>
    <definedName name="IQ_NET_CLAIM_EXP_PAID_CY" hidden="1">"c2763"</definedName>
    <definedName name="IQ_NET_CLAIM_EXP_PAID_PY" hidden="1">"c2764"</definedName>
    <definedName name="IQ_NET_CLAIM_EXP_RES" hidden="1">"c2754"</definedName>
    <definedName name="IQ_NET_DEBT" hidden="1">"c1584"</definedName>
    <definedName name="IQ_NET_DEBT_EBITDA" hidden="1">"c750"</definedName>
    <definedName name="IQ_NET_DEBT_EBITDA_CAPEX" hidden="1">"c2949"</definedName>
    <definedName name="IQ_NET_DEBT_ISSUED" hidden="1">"c751"</definedName>
    <definedName name="IQ_NET_DEBT_ISSUED_BNK" hidden="1">"c752"</definedName>
    <definedName name="IQ_NET_DEBT_ISSUED_BR" hidden="1">"c753"</definedName>
    <definedName name="IQ_NET_DEBT_ISSUED_FIN" hidden="1">"c754"</definedName>
    <definedName name="IQ_NET_DEBT_ISSUED_INS" hidden="1">"c755"</definedName>
    <definedName name="IQ_NET_DEBT_ISSUED_REIT" hidden="1">"c756"</definedName>
    <definedName name="IQ_NET_DEBT_ISSUED_UTI" hidden="1">"c757"</definedName>
    <definedName name="IQ_NET_EARNED" hidden="1">"c2734"</definedName>
    <definedName name="IQ_NET_INC" hidden="1">"c1394"</definedName>
    <definedName name="IQ_NET_INC_BEFORE" hidden="1">"c1368"</definedName>
    <definedName name="IQ_NET_INC_CF" hidden="1">"c1397"</definedName>
    <definedName name="IQ_NET_INC_MARGIN" hidden="1">"c1398"</definedName>
    <definedName name="IQ_NET_INT_INC_10YR_ANN_GROWTH" hidden="1">"c758"</definedName>
    <definedName name="IQ_NET_INT_INC_1YR_ANN_GROWTH" hidden="1">"c759"</definedName>
    <definedName name="IQ_NET_INT_INC_2YR_ANN_GROWTH" hidden="1">"c760"</definedName>
    <definedName name="IQ_NET_INT_INC_3YR_ANN_GROWTH" hidden="1">"c761"</definedName>
    <definedName name="IQ_NET_INT_INC_5YR_ANN_GROWTH" hidden="1">"c762"</definedName>
    <definedName name="IQ_NET_INT_INC_7YR_ANN_GROWTH" hidden="1">"c763"</definedName>
    <definedName name="IQ_NET_INT_INC_BNK" hidden="1">"c764"</definedName>
    <definedName name="IQ_NET_INT_INC_BR" hidden="1">"c765"</definedName>
    <definedName name="IQ_NET_INT_INC_FIN" hidden="1">"c766"</definedName>
    <definedName name="IQ_NET_INT_INC_TOTAL_REV" hidden="1">"c767"</definedName>
    <definedName name="IQ_NET_INT_MARGIN" hidden="1">"c768"</definedName>
    <definedName name="IQ_NET_INTEREST_EXP" hidden="1">"c769"</definedName>
    <definedName name="IQ_NET_INTEREST_EXP_REIT" hidden="1">"c770"</definedName>
    <definedName name="IQ_NET_INTEREST_EXP_UTI" hidden="1">"c771"</definedName>
    <definedName name="IQ_NET_INTEREST_INC" hidden="1">"c1392"</definedName>
    <definedName name="IQ_NET_INTEREST_INC_AFTER_LL" hidden="1">"c1604"</definedName>
    <definedName name="IQ_NET_LIFE_INS_IN_FORCE" hidden="1">"c2769"</definedName>
    <definedName name="IQ_NET_LOANS" hidden="1">"c772"</definedName>
    <definedName name="IQ_NET_LOANS_10YR_ANN_GROWTH" hidden="1">"c773"</definedName>
    <definedName name="IQ_NET_LOANS_1YR_ANN_GROWTH" hidden="1">"c774"</definedName>
    <definedName name="IQ_NET_LOANS_2YR_ANN_GROWTH" hidden="1">"c775"</definedName>
    <definedName name="IQ_NET_LOANS_3YR_ANN_GROWTH" hidden="1">"c776"</definedName>
    <definedName name="IQ_NET_LOANS_5YR_ANN_GROWTH" hidden="1">"c777"</definedName>
    <definedName name="IQ_NET_LOANS_7YR_ANN_GROWTH" hidden="1">"c778"</definedName>
    <definedName name="IQ_NET_LOANS_TOTAL_DEPOSITS" hidden="1">"c779"</definedName>
    <definedName name="IQ_NET_RENTAL_EXP_FN" hidden="1">"c780"</definedName>
    <definedName name="IQ_NET_TO_GROSS_EARNED" hidden="1">"c2750"</definedName>
    <definedName name="IQ_NET_TO_GROSS_WRITTEN" hidden="1">"c2729"</definedName>
    <definedName name="IQ_NET_WRITTEN" hidden="1">"c2728"</definedName>
    <definedName name="IQ_NEW_PREM" hidden="1">"c2785"</definedName>
    <definedName name="IQ_NEXT_CALL_DATE" hidden="1">"c2198"</definedName>
    <definedName name="IQ_NEXT_CALL_PRICE" hidden="1">"c2199"</definedName>
    <definedName name="IQ_NEXT_INT_DATE" hidden="1">"c2187"</definedName>
    <definedName name="IQ_NEXT_PUT_DATE" hidden="1">"c2200"</definedName>
    <definedName name="IQ_NEXT_PUT_PRICE" hidden="1">"c2201"</definedName>
    <definedName name="IQ_NEXT_SINK_FUND_AMOUNT" hidden="1">"c2490"</definedName>
    <definedName name="IQ_NEXT_SINK_FUND_DATE" hidden="1">"c2489"</definedName>
    <definedName name="IQ_NEXT_SINK_FUND_PRICE" hidden="1">"c2491"</definedName>
    <definedName name="IQ_NI" hidden="1">"c781"</definedName>
    <definedName name="IQ_NI_10YR_ANN_GROWTH" hidden="1">"c782"</definedName>
    <definedName name="IQ_NI_1YR_ANN_GROWTH" hidden="1">"c783"</definedName>
    <definedName name="IQ_NI_2YR_ANN_GROWTH" hidden="1">"c784"</definedName>
    <definedName name="IQ_NI_3YR_ANN_GROWTH" hidden="1">"c785"</definedName>
    <definedName name="IQ_NI_5YR_ANN_GROWTH" hidden="1">"c786"</definedName>
    <definedName name="IQ_NI_7YR_ANN_GROWTH" hidden="1">"c787"</definedName>
    <definedName name="IQ_NI_ACT_OR_EST" hidden="1">"c2222"</definedName>
    <definedName name="IQ_NI_AFTER_CAPITALIZED" hidden="1">"c788"</definedName>
    <definedName name="IQ_NI_AVAIL_EXCL" hidden="1">"c789"</definedName>
    <definedName name="IQ_NI_AVAIL_EXCL_MARGIN" hidden="1">"c790"</definedName>
    <definedName name="IQ_NI_AVAIL_INCL" hidden="1">"c791"</definedName>
    <definedName name="IQ_NI_BEFORE_CAPITALIZED" hidden="1">"c792"</definedName>
    <definedName name="IQ_NI_CF" hidden="1">"c793"</definedName>
    <definedName name="IQ_NI_EST" hidden="1">"c1716"</definedName>
    <definedName name="IQ_NI_GW_EST" hidden="1">"c1723"</definedName>
    <definedName name="IQ_NI_GW_HIGH_EST" hidden="1">"c1725"</definedName>
    <definedName name="IQ_NI_GW_LOW_EST" hidden="1">"c1726"</definedName>
    <definedName name="IQ_NI_GW_MEDIAN_EST" hidden="1">"c1724"</definedName>
    <definedName name="IQ_NI_GW_NUM_EST" hidden="1">"c1727"</definedName>
    <definedName name="IQ_NI_GW_STDDEV_EST" hidden="1">"c1728"</definedName>
    <definedName name="IQ_NI_HIGH_EST" hidden="1">"c1718"</definedName>
    <definedName name="IQ_NI_LOW_EST" hidden="1">"c1719"</definedName>
    <definedName name="IQ_NI_MARGIN" hidden="1">"c794"</definedName>
    <definedName name="IQ_NI_MEDIAN_EST" hidden="1">"c1717"</definedName>
    <definedName name="IQ_NI_NORM" hidden="1">"c1901"</definedName>
    <definedName name="IQ_NI_NORM_10YR_ANN_GROWTH" hidden="1">"c1960"</definedName>
    <definedName name="IQ_NI_NORM_1YR_ANN_GROWTH" hidden="1">"c1955"</definedName>
    <definedName name="IQ_NI_NORM_2YR_ANN_GROWTH" hidden="1">"c1956"</definedName>
    <definedName name="IQ_NI_NORM_3YR_ANN_GROWTH" hidden="1">"c1957"</definedName>
    <definedName name="IQ_NI_NORM_5YR_ANN_GROWTH" hidden="1">"c1958"</definedName>
    <definedName name="IQ_NI_NORM_7YR_ANN_GROWTH" hidden="1">"c1959"</definedName>
    <definedName name="IQ_NI_NORM_MARGIN" hidden="1">"c1964"</definedName>
    <definedName name="IQ_NI_NUM_EST" hidden="1">"c1720"</definedName>
    <definedName name="IQ_NI_REPORTED_EST" hidden="1">"c1730"</definedName>
    <definedName name="IQ_NI_REPORTED_HIGH_EST" hidden="1">"c1732"</definedName>
    <definedName name="IQ_NI_REPORTED_LOW_EST" hidden="1">"c1733"</definedName>
    <definedName name="IQ_NI_REPORTED_MEDIAN_EST" hidden="1">"c1731"</definedName>
    <definedName name="IQ_NI_REPORTED_NUM_EST" hidden="1">"c1734"</definedName>
    <definedName name="IQ_NI_REPORTED_STDDEV_EST" hidden="1">"c1735"</definedName>
    <definedName name="IQ_NI_SFAS" hidden="1">"c795"</definedName>
    <definedName name="IQ_NI_STDDEV_EST" hidden="1">"c1721"</definedName>
    <definedName name="IQ_NON_ACCRUAL_LOANS" hidden="1">"c796"</definedName>
    <definedName name="IQ_NON_CASH" hidden="1">"c1399"</definedName>
    <definedName name="IQ_NON_CASH_ITEMS" hidden="1">"c797"</definedName>
    <definedName name="IQ_NON_INS_EXP" hidden="1">"c798"</definedName>
    <definedName name="IQ_NON_INS_REV" hidden="1">"c799"</definedName>
    <definedName name="IQ_NON_INT_BEAR_CD" hidden="1">"c800"</definedName>
    <definedName name="IQ_NON_INT_EXP" hidden="1">"c801"</definedName>
    <definedName name="IQ_NON_INT_INC" hidden="1">"c802"</definedName>
    <definedName name="IQ_NON_INT_INC_10YR_ANN_GROWTH" hidden="1">"c803"</definedName>
    <definedName name="IQ_NON_INT_INC_1YR_ANN_GROWTH" hidden="1">"c804"</definedName>
    <definedName name="IQ_NON_INT_INC_2YR_ANN_GROWTH" hidden="1">"c805"</definedName>
    <definedName name="IQ_NON_INT_INC_3YR_ANN_GROWTH" hidden="1">"c806"</definedName>
    <definedName name="IQ_NON_INT_INC_5YR_ANN_GROWTH" hidden="1">"c807"</definedName>
    <definedName name="IQ_NON_INT_INC_7YR_ANN_GROWTH" hidden="1">"c808"</definedName>
    <definedName name="IQ_NON_INTEREST_EXP" hidden="1">"c1400"</definedName>
    <definedName name="IQ_NON_INTEREST_INC" hidden="1">"c1401"</definedName>
    <definedName name="IQ_NON_OPER_EXP" hidden="1">"c809"</definedName>
    <definedName name="IQ_NON_OPER_INC" hidden="1">"c810"</definedName>
    <definedName name="IQ_NON_PERF_ASSETS_10YR_ANN_GROWTH" hidden="1">"c811"</definedName>
    <definedName name="IQ_NON_PERF_ASSETS_1YR_ANN_GROWTH" hidden="1">"c812"</definedName>
    <definedName name="IQ_NON_PERF_ASSETS_2YR_ANN_GROWTH" hidden="1">"c813"</definedName>
    <definedName name="IQ_NON_PERF_ASSETS_3YR_ANN_GROWTH" hidden="1">"c814"</definedName>
    <definedName name="IQ_NON_PERF_ASSETS_5YR_ANN_GROWTH" hidden="1">"c815"</definedName>
    <definedName name="IQ_NON_PERF_ASSETS_7YR_ANN_GROWTH" hidden="1">"c816"</definedName>
    <definedName name="IQ_NON_PERF_ASSETS_TOTAL_ASSETS" hidden="1">"c817"</definedName>
    <definedName name="IQ_NON_PERF_LOANS_10YR_ANN_GROWTH" hidden="1">"c818"</definedName>
    <definedName name="IQ_NON_PERF_LOANS_1YR_ANN_GROWTH" hidden="1">"c819"</definedName>
    <definedName name="IQ_NON_PERF_LOANS_2YR_ANN_GROWTH" hidden="1">"c820"</definedName>
    <definedName name="IQ_NON_PERF_LOANS_3YR_ANN_GROWTH" hidden="1">"c821"</definedName>
    <definedName name="IQ_NON_PERF_LOANS_5YR_ANN_GROWTH" hidden="1">"c822"</definedName>
    <definedName name="IQ_NON_PERF_LOANS_7YR_ANN_GROWTH" hidden="1">"c823"</definedName>
    <definedName name="IQ_NON_PERF_LOANS_TOTAL_ASSETS" hidden="1">"c824"</definedName>
    <definedName name="IQ_NON_PERF_LOANS_TOTAL_LOANS" hidden="1">"c825"</definedName>
    <definedName name="IQ_NON_PERFORMING_ASSETS" hidden="1">"c826"</definedName>
    <definedName name="IQ_NON_PERFORMING_LOANS" hidden="1">"c827"</definedName>
    <definedName name="IQ_NONCASH_PENSION_EXP" hidden="1">"c3000"</definedName>
    <definedName name="IQ_NONRECOURSE_DEBT" hidden="1">"c2550"</definedName>
    <definedName name="IQ_NONRECOURSE_DEBT_PCT" hidden="1">"c2551"</definedName>
    <definedName name="IQ_NONUTIL_REV" hidden="1">"c2089"</definedName>
    <definedName name="IQ_NORM_EPS_ACT_OR_EST" hidden="1">"c2249"</definedName>
    <definedName name="IQ_NORMAL_INC_AFTER" hidden="1">"c1605"</definedName>
    <definedName name="IQ_NORMAL_INC_AVAIL" hidden="1">"c1606"</definedName>
    <definedName name="IQ_NORMAL_INC_BEFORE" hidden="1">"c1607"</definedName>
    <definedName name="IQ_NOTES_PAY" hidden="1">"c1423"</definedName>
    <definedName name="IQ_NOW_ACCOUNT" hidden="1">"c828"</definedName>
    <definedName name="IQ_NPPE" hidden="1">"c829"</definedName>
    <definedName name="IQ_NPPE_10YR_ANN_GROWTH" hidden="1">"c830"</definedName>
    <definedName name="IQ_NPPE_1YR_ANN_GROWTH" hidden="1">"c831"</definedName>
    <definedName name="IQ_NPPE_2YR_ANN_GROWTH" hidden="1">"c832"</definedName>
    <definedName name="IQ_NPPE_3YR_ANN_GROWTH" hidden="1">"c833"</definedName>
    <definedName name="IQ_NPPE_5YR_ANN_GROWTH" hidden="1">"c834"</definedName>
    <definedName name="IQ_NPPE_7YR_ANN_GROWTH" hidden="1">"c835"</definedName>
    <definedName name="IQ_NTM" hidden="1">6000</definedName>
    <definedName name="IQ_NUKE" hidden="1">"c836"</definedName>
    <definedName name="IQ_NUKE_CF" hidden="1">"c837"</definedName>
    <definedName name="IQ_NUKE_CONTR" hidden="1">"c838"</definedName>
    <definedName name="IQ_NUM_BRANCHES" hidden="1">"c2088"</definedName>
    <definedName name="IQ_NUMBER_ADRHOLDERS" hidden="1">"c1970"</definedName>
    <definedName name="IQ_NUMBER_DAYS" hidden="1">"c1904"</definedName>
    <definedName name="IQ_NUMBER_SHAREHOLDERS" hidden="1">"c1967"</definedName>
    <definedName name="IQ_NUMBER_SHAREHOLDERS_CLASSA" hidden="1">"c1968"</definedName>
    <definedName name="IQ_NUMBER_SHAREHOLDERS_OTHER" hidden="1">"c1969"</definedName>
    <definedName name="IQ_OCCUPY_EXP" hidden="1">"c839"</definedName>
    <definedName name="IQ_OFFER_AMOUNT" hidden="1">"c2152"</definedName>
    <definedName name="IQ_OFFER_COUPON" hidden="1">"c2147"</definedName>
    <definedName name="IQ_OFFER_COUPON_TYPE" hidden="1">"c2148"</definedName>
    <definedName name="IQ_OFFER_DATE" hidden="1">"c2149"</definedName>
    <definedName name="IQ_OFFER_PRICE" hidden="1">"c2150"</definedName>
    <definedName name="IQ_OFFER_YIELD" hidden="1">"c2151"</definedName>
    <definedName name="IQ_OG_10DISC" hidden="1">"c1998"</definedName>
    <definedName name="IQ_OG_10DISC_GAS" hidden="1">"c2018"</definedName>
    <definedName name="IQ_OG_10DISC_OIL" hidden="1">"c2008"</definedName>
    <definedName name="IQ_OG_ACQ_COST_PROVED" hidden="1">"c1975"</definedName>
    <definedName name="IQ_OG_ACQ_COST_PROVED_GAS" hidden="1">"c1987"</definedName>
    <definedName name="IQ_OG_ACQ_COST_PROVED_OIL" hidden="1">"c1981"</definedName>
    <definedName name="IQ_OG_ACQ_COST_UNPROVED" hidden="1">"c1976"</definedName>
    <definedName name="IQ_OG_ACQ_COST_UNPROVED_GAS" hidden="1">"c1988"</definedName>
    <definedName name="IQ_OG_ACQ_COST_UNPROVED_OIL" hidden="1">"c1982"</definedName>
    <definedName name="IQ_OG_AVG_DAILY_PROD_GAS" hidden="1">"c2910"</definedName>
    <definedName name="IQ_OG_AVG_DAILY_PROD_NGL" hidden="1">"c2911"</definedName>
    <definedName name="IQ_OG_AVG_DAILY_PROD_OIL" hidden="1">"c2909"</definedName>
    <definedName name="IQ_OG_CLOSE_BALANCE_GAS" hidden="1">"c2049"</definedName>
    <definedName name="IQ_OG_CLOSE_BALANCE_NGL" hidden="1">"c2920"</definedName>
    <definedName name="IQ_OG_CLOSE_BALANCE_OIL" hidden="1">"c2037"</definedName>
    <definedName name="IQ_OG_DCF_BEFORE_TAXES" hidden="1">"c2023"</definedName>
    <definedName name="IQ_OG_DCF_BEFORE_TAXES_GAS" hidden="1">"c2025"</definedName>
    <definedName name="IQ_OG_DCF_BEFORE_TAXES_OIL" hidden="1">"c2024"</definedName>
    <definedName name="IQ_OG_DEVELOPED_RESERVES_GAS" hidden="1">"c2053"</definedName>
    <definedName name="IQ_OG_DEVELOPED_RESERVES_NGL" hidden="1">"c2922"</definedName>
    <definedName name="IQ_OG_DEVELOPED_RESERVES_OIL" hidden="1">"c2054"</definedName>
    <definedName name="IQ_OG_DEVELOPMENT_COSTS" hidden="1">"c1978"</definedName>
    <definedName name="IQ_OG_DEVELOPMENT_COSTS_GAS" hidden="1">"c1990"</definedName>
    <definedName name="IQ_OG_DEVELOPMENT_COSTS_OIL" hidden="1">"c1984"</definedName>
    <definedName name="IQ_OG_EQUITY_DCF" hidden="1">"c2002"</definedName>
    <definedName name="IQ_OG_EQUITY_DCF_GAS" hidden="1">"c2022"</definedName>
    <definedName name="IQ_OG_EQUITY_DCF_OIL" hidden="1">"c2012"</definedName>
    <definedName name="IQ_OG_EQUTY_RESERVES_GAS" hidden="1">"c2050"</definedName>
    <definedName name="IQ_OG_EQUTY_RESERVES_NGL" hidden="1">"c2921"</definedName>
    <definedName name="IQ_OG_EQUTY_RESERVES_OIL" hidden="1">"c2038"</definedName>
    <definedName name="IQ_OG_EXPLORATION_COSTS" hidden="1">"c1977"</definedName>
    <definedName name="IQ_OG_EXPLORATION_COSTS_GAS" hidden="1">"c1989"</definedName>
    <definedName name="IQ_OG_EXPLORATION_COSTS_OIL" hidden="1">"c1983"</definedName>
    <definedName name="IQ_OG_EXT_DISC_GAS" hidden="1">"c2043"</definedName>
    <definedName name="IQ_OG_EXT_DISC_NGL" hidden="1">"c2914"</definedName>
    <definedName name="IQ_OG_EXT_DISC_OIL" hidden="1">"c2031"</definedName>
    <definedName name="IQ_OG_FUTURE_CASH_INFLOWS" hidden="1">"c1993"</definedName>
    <definedName name="IQ_OG_FUTURE_CASH_INFLOWS_GAS" hidden="1">"c2013"</definedName>
    <definedName name="IQ_OG_FUTURE_CASH_INFLOWS_OIL" hidden="1">"c2003"</definedName>
    <definedName name="IQ_OG_FUTURE_DEVELOPMENT_COSTS" hidden="1">"c1995"</definedName>
    <definedName name="IQ_OG_FUTURE_DEVELOPMENT_COSTS_GAS" hidden="1">"c2015"</definedName>
    <definedName name="IQ_OG_FUTURE_DEVELOPMENT_COSTS_OIL" hidden="1">"c2005"</definedName>
    <definedName name="IQ_OG_FUTURE_INC_TAXES" hidden="1">"c1997"</definedName>
    <definedName name="IQ_OG_FUTURE_INC_TAXES_GAS" hidden="1">"c2017"</definedName>
    <definedName name="IQ_OG_FUTURE_INC_TAXES_OIL" hidden="1">"c2007"</definedName>
    <definedName name="IQ_OG_FUTURE_PRODUCTION_COSTS" hidden="1">"c1994"</definedName>
    <definedName name="IQ_OG_FUTURE_PRODUCTION_COSTS_GAS" hidden="1">"c2014"</definedName>
    <definedName name="IQ_OG_FUTURE_PRODUCTION_COSTS_OIL" hidden="1">"c2004"</definedName>
    <definedName name="IQ_OG_GAS_PRICE_HEDGED" hidden="1">"c2056"</definedName>
    <definedName name="IQ_OG_GAS_PRICE_UNHEDGED" hidden="1">"c2058"</definedName>
    <definedName name="IQ_OG_IMPROVED_RECOVERY_GAS" hidden="1">"c2044"</definedName>
    <definedName name="IQ_OG_IMPROVED_RECOVERY_NGL" hidden="1">"c2915"</definedName>
    <definedName name="IQ_OG_IMPROVED_RECOVERY_OIL" hidden="1">"c2032"</definedName>
    <definedName name="IQ_OG_LIQUID_GAS_PRICE_HEDGED" hidden="1">"c2233"</definedName>
    <definedName name="IQ_OG_LIQUID_GAS_PRICE_UNHEDGED" hidden="1">"c2234"</definedName>
    <definedName name="IQ_OG_NET_FUTURE_CASH_FLOWS" hidden="1">"c1996"</definedName>
    <definedName name="IQ_OG_NET_FUTURE_CASH_FLOWS_GAS" hidden="1">"c2016"</definedName>
    <definedName name="IQ_OG_NET_FUTURE_CASH_FLOWS_OIL" hidden="1">"c2006"</definedName>
    <definedName name="IQ_OG_OIL_PRICE_HEDGED" hidden="1">"c2055"</definedName>
    <definedName name="IQ_OG_OIL_PRICE_UNHEDGED" hidden="1">"c2057"</definedName>
    <definedName name="IQ_OG_OPEN_BALANCE_GAS" hidden="1">"c2041"</definedName>
    <definedName name="IQ_OG_OPEN_BALANCE_NGL" hidden="1">"c2912"</definedName>
    <definedName name="IQ_OG_OPEN_BALANCE_OIL" hidden="1">"c2029"</definedName>
    <definedName name="IQ_OG_OTHER_ADJ_FCF" hidden="1">"c1999"</definedName>
    <definedName name="IQ_OG_OTHER_ADJ_FCF_GAS" hidden="1">"c2019"</definedName>
    <definedName name="IQ_OG_OTHER_ADJ_FCF_OIL" hidden="1">"c2009"</definedName>
    <definedName name="IQ_OG_OTHER_ADJ_GAS" hidden="1">"c2048"</definedName>
    <definedName name="IQ_OG_OTHER_ADJ_NGL" hidden="1">"c2919"</definedName>
    <definedName name="IQ_OG_OTHER_ADJ_OIL" hidden="1">"c2036"</definedName>
    <definedName name="IQ_OG_OTHER_COSTS" hidden="1">"c1979"</definedName>
    <definedName name="IQ_OG_OTHER_COSTS_GAS" hidden="1">"c1991"</definedName>
    <definedName name="IQ_OG_OTHER_COSTS_OIL" hidden="1">"c1985"</definedName>
    <definedName name="IQ_OG_PRODUCTION_GAS" hidden="1">"c2047"</definedName>
    <definedName name="IQ_OG_PRODUCTION_NGL" hidden="1">"c2918"</definedName>
    <definedName name="IQ_OG_PRODUCTION_OIL" hidden="1">"c2035"</definedName>
    <definedName name="IQ_OG_PURCHASES_GAS" hidden="1">"c2045"</definedName>
    <definedName name="IQ_OG_PURCHASES_NGL" hidden="1">"c2916"</definedName>
    <definedName name="IQ_OG_PURCHASES_OIL" hidden="1">"c2033"</definedName>
    <definedName name="IQ_OG_REVISIONS_GAS" hidden="1">"c2042"</definedName>
    <definedName name="IQ_OG_REVISIONS_NGL" hidden="1">"c2913"</definedName>
    <definedName name="IQ_OG_REVISIONS_OIL" hidden="1">"c2030"</definedName>
    <definedName name="IQ_OG_SALES_IN_PLACE_GAS" hidden="1">"c2046"</definedName>
    <definedName name="IQ_OG_SALES_IN_PLACE_NGL" hidden="1">"c2917"</definedName>
    <definedName name="IQ_OG_SALES_IN_PLACE_OIL" hidden="1">"c2034"</definedName>
    <definedName name="IQ_OG_STANDARDIZED_DCF" hidden="1">"c2000"</definedName>
    <definedName name="IQ_OG_STANDARDIZED_DCF_GAS" hidden="1">"c2020"</definedName>
    <definedName name="IQ_OG_STANDARDIZED_DCF_HEDGED" hidden="1">"c2001"</definedName>
    <definedName name="IQ_OG_STANDARDIZED_DCF_HEDGED_GAS" hidden="1">"c2021"</definedName>
    <definedName name="IQ_OG_STANDARDIZED_DCF_HEDGED_OIL" hidden="1">"c2011"</definedName>
    <definedName name="IQ_OG_STANDARDIZED_DCF_OIL" hidden="1">"c2010"</definedName>
    <definedName name="IQ_OG_TAXES" hidden="1">"c2026"</definedName>
    <definedName name="IQ_OG_TAXES_GAS" hidden="1">"c2028"</definedName>
    <definedName name="IQ_OG_TAXES_OIL" hidden="1">"c2027"</definedName>
    <definedName name="IQ_OG_TOTAL_COSTS" hidden="1">"c1980"</definedName>
    <definedName name="IQ_OG_TOTAL_COSTS_GAS" hidden="1">"c1992"</definedName>
    <definedName name="IQ_OG_TOTAL_COSTS_OIL" hidden="1">"c1986"</definedName>
    <definedName name="IQ_OG_TOTAL_EST_PROVED_RESERVES_GAS" hidden="1">"c2052"</definedName>
    <definedName name="IQ_OG_TOTAL_GAS_PRODUCTION" hidden="1">"c2060"</definedName>
    <definedName name="IQ_OG_TOTAL_LIQUID_GAS_PRODUCTION" hidden="1">"c2235"</definedName>
    <definedName name="IQ_OG_TOTAL_OIL_PRODUCTION" hidden="1">"c2059"</definedName>
    <definedName name="IQ_OG_TOTAL_OIL_PRODUCTON" hidden="1">"c2059"</definedName>
    <definedName name="IQ_OG_UNDEVELOPED_RESERVES_GAS" hidden="1">"c2051"</definedName>
    <definedName name="IQ_OG_UNDEVELOPED_RESERVES_NGL" hidden="1">"c2923"</definedName>
    <definedName name="IQ_OG_UNDEVELOPED_RESERVES_OIL" hidden="1">"c2039"</definedName>
    <definedName name="IQ_OIL_IMPAIR" hidden="1">"c840"</definedName>
    <definedName name="IQ_OL_COMM_AFTER_FIVE" hidden="1">"c841"</definedName>
    <definedName name="IQ_OL_COMM_CY" hidden="1">"c842"</definedName>
    <definedName name="IQ_OL_COMM_CY1" hidden="1">"c843"</definedName>
    <definedName name="IQ_OL_COMM_CY2" hidden="1">"c844"</definedName>
    <definedName name="IQ_OL_COMM_CY3" hidden="1">"c845"</definedName>
    <definedName name="IQ_OL_COMM_CY4" hidden="1">"c846"</definedName>
    <definedName name="IQ_OL_COMM_NEXT_FIVE" hidden="1">"c847"</definedName>
    <definedName name="IQ_OPENPRICE" hidden="1">"c848"</definedName>
    <definedName name="IQ_OPER_INC" hidden="1">"c849"</definedName>
    <definedName name="IQ_OPER_INC_ACT_OR_EST" hidden="1">"c2220"</definedName>
    <definedName name="IQ_OPER_INC_BR" hidden="1">"c850"</definedName>
    <definedName name="IQ_OPER_INC_EST" hidden="1">"c1688"</definedName>
    <definedName name="IQ_OPER_INC_FIN" hidden="1">"c851"</definedName>
    <definedName name="IQ_OPER_INC_HIGH_EST" hidden="1">"c1690"</definedName>
    <definedName name="IQ_OPER_INC_INS" hidden="1">"c852"</definedName>
    <definedName name="IQ_OPER_INC_LOW_EST" hidden="1">"c1691"</definedName>
    <definedName name="IQ_OPER_INC_MARGIN" hidden="1">"c1448"</definedName>
    <definedName name="IQ_OPER_INC_MEDIAN_EST" hidden="1">"c1689"</definedName>
    <definedName name="IQ_OPER_INC_NUM_EST" hidden="1">"c1692"</definedName>
    <definedName name="IQ_OPER_INC_REIT" hidden="1">"c853"</definedName>
    <definedName name="IQ_OPER_INC_STDDEV_EST" hidden="1">"c1693"</definedName>
    <definedName name="IQ_OPER_INC_UTI" hidden="1">"c854"</definedName>
    <definedName name="IQ_OPERATIONS_EXP" hidden="1">"c855"</definedName>
    <definedName name="IQ_OPTIONS_BEG_OS" hidden="1">"c1572"</definedName>
    <definedName name="IQ_OPTIONS_CANCELLED" hidden="1">"c856"</definedName>
    <definedName name="IQ_OPTIONS_END_OS" hidden="1">"c1573"</definedName>
    <definedName name="IQ_OPTIONS_EXERCISED" hidden="1">"c2116"</definedName>
    <definedName name="IQ_OPTIONS_GRANTED" hidden="1">"c2673"</definedName>
    <definedName name="IQ_OPTIONS_ISSUED" hidden="1">"c857"</definedName>
    <definedName name="IQ_OPTIONS_STRIKE_PRICE_GRANTED" hidden="1">"c2678"</definedName>
    <definedName name="IQ_OPTIONS_STRIKE_PRICE_OS" hidden="1">"c2677"</definedName>
    <definedName name="IQ_ORDER_BACKLOG" hidden="1">"c2090"</definedName>
    <definedName name="IQ_OTHER_ADJUST_GROSS_LOANS" hidden="1">"c859"</definedName>
    <definedName name="IQ_OTHER_ASSETS" hidden="1">"c860"</definedName>
    <definedName name="IQ_OTHER_ASSETS_BNK" hidden="1">"c861"</definedName>
    <definedName name="IQ_OTHER_ASSETS_BR" hidden="1">"c862"</definedName>
    <definedName name="IQ_OTHER_ASSETS_FIN" hidden="1">"c863"</definedName>
    <definedName name="IQ_OTHER_ASSETS_INS" hidden="1">"c864"</definedName>
    <definedName name="IQ_OTHER_ASSETS_REIT" hidden="1">"c865"</definedName>
    <definedName name="IQ_OTHER_ASSETS_SERV_RIGHTS" hidden="1">"c2243"</definedName>
    <definedName name="IQ_OTHER_ASSETS_UTI" hidden="1">"c866"</definedName>
    <definedName name="IQ_OTHER_BEARING_LIAB" hidden="1">"c1608"</definedName>
    <definedName name="IQ_OTHER_BENEFITS_OBLIGATION" hidden="1">"c867"</definedName>
    <definedName name="IQ_OTHER_CA" hidden="1">"c868"</definedName>
    <definedName name="IQ_OTHER_CA_SUPPL" hidden="1">"c869"</definedName>
    <definedName name="IQ_OTHER_CA_SUPPL_BNK" hidden="1">"c870"</definedName>
    <definedName name="IQ_OTHER_CA_SUPPL_BR" hidden="1">"c871"</definedName>
    <definedName name="IQ_OTHER_CA_SUPPL_FIN" hidden="1">"c872"</definedName>
    <definedName name="IQ_OTHER_CA_SUPPL_INS" hidden="1">"c873"</definedName>
    <definedName name="IQ_OTHER_CA_SUPPL_REIT" hidden="1">"c874"</definedName>
    <definedName name="IQ_OTHER_CA_SUPPL_UTI" hidden="1">"c875"</definedName>
    <definedName name="IQ_OTHER_CA_UTI" hidden="1">"c876"</definedName>
    <definedName name="IQ_OTHER_CL" hidden="1">"c877"</definedName>
    <definedName name="IQ_OTHER_CL_SUPPL" hidden="1">"c878"</definedName>
    <definedName name="IQ_OTHER_CL_SUPPL_BNK" hidden="1">"c879"</definedName>
    <definedName name="IQ_OTHER_CL_SUPPL_BR" hidden="1">"c880"</definedName>
    <definedName name="IQ_OTHER_CL_SUPPL_FIN" hidden="1">"c881"</definedName>
    <definedName name="IQ_OTHER_CL_SUPPL_REIT" hidden="1">"c882"</definedName>
    <definedName name="IQ_OTHER_CL_SUPPL_UTI" hidden="1">"c883"</definedName>
    <definedName name="IQ_OTHER_CL_UTI" hidden="1">"c884"</definedName>
    <definedName name="IQ_OTHER_CURRENT_ASSETS" hidden="1">"c1403"</definedName>
    <definedName name="IQ_OTHER_CURRENT_LIAB" hidden="1">"c1404"</definedName>
    <definedName name="IQ_OTHER_DEBT" hidden="1">"c2507"</definedName>
    <definedName name="IQ_OTHER_DEBT_PCT" hidden="1">"c2508"</definedName>
    <definedName name="IQ_OTHER_DEP" hidden="1">"c885"</definedName>
    <definedName name="IQ_OTHER_EARNING" hidden="1">"c1609"</definedName>
    <definedName name="IQ_OTHER_EQUITY" hidden="1">"c886"</definedName>
    <definedName name="IQ_OTHER_EQUITY_BNK" hidden="1">"c887"</definedName>
    <definedName name="IQ_OTHER_EQUITY_BR" hidden="1">"c888"</definedName>
    <definedName name="IQ_OTHER_EQUITY_FIN" hidden="1">"c889"</definedName>
    <definedName name="IQ_OTHER_EQUITY_INS" hidden="1">"c890"</definedName>
    <definedName name="IQ_OTHER_EQUITY_REIT" hidden="1">"c891"</definedName>
    <definedName name="IQ_OTHER_EQUITY_UTI" hidden="1">"c892"</definedName>
    <definedName name="IQ_OTHER_FINANCE_ACT" hidden="1">"c893"</definedName>
    <definedName name="IQ_OTHER_FINANCE_ACT_BNK" hidden="1">"c894"</definedName>
    <definedName name="IQ_OTHER_FINANCE_ACT_BR" hidden="1">"c895"</definedName>
    <definedName name="IQ_OTHER_FINANCE_ACT_FIN" hidden="1">"c896"</definedName>
    <definedName name="IQ_OTHER_FINANCE_ACT_INS" hidden="1">"c897"</definedName>
    <definedName name="IQ_OTHER_FINANCE_ACT_REIT" hidden="1">"c898"</definedName>
    <definedName name="IQ_OTHER_FINANCE_ACT_SUPPL" hidden="1">"c899"</definedName>
    <definedName name="IQ_OTHER_FINANCE_ACT_SUPPL_BNK" hidden="1">"c900"</definedName>
    <definedName name="IQ_OTHER_FINANCE_ACT_SUPPL_BR" hidden="1">"c901"</definedName>
    <definedName name="IQ_OTHER_FINANCE_ACT_SUPPL_FIN" hidden="1">"c902"</definedName>
    <definedName name="IQ_OTHER_FINANCE_ACT_SUPPL_INS" hidden="1">"c903"</definedName>
    <definedName name="IQ_OTHER_FINANCE_ACT_SUPPL_REIT" hidden="1">"c904"</definedName>
    <definedName name="IQ_OTHER_FINANCE_ACT_SUPPL_UTI" hidden="1">"c905"</definedName>
    <definedName name="IQ_OTHER_FINANCE_ACT_UTI" hidden="1">"c906"</definedName>
    <definedName name="IQ_OTHER_INTAN" hidden="1">"c907"</definedName>
    <definedName name="IQ_OTHER_INTAN_BNK" hidden="1">"c908"</definedName>
    <definedName name="IQ_OTHER_INTAN_BR" hidden="1">"c909"</definedName>
    <definedName name="IQ_OTHER_INTAN_FIN" hidden="1">"c910"</definedName>
    <definedName name="IQ_OTHER_INTAN_INS" hidden="1">"c911"</definedName>
    <definedName name="IQ_OTHER_INTAN_REIT" hidden="1">"c912"</definedName>
    <definedName name="IQ_OTHER_INTAN_UTI" hidden="1">"c913"</definedName>
    <definedName name="IQ_OTHER_INV" hidden="1">"c914"</definedName>
    <definedName name="IQ_OTHER_INVEST" hidden="1">"c915"</definedName>
    <definedName name="IQ_OTHER_INVEST_ACT" hidden="1">"c916"</definedName>
    <definedName name="IQ_OTHER_INVEST_ACT_BNK" hidden="1">"c917"</definedName>
    <definedName name="IQ_OTHER_INVEST_ACT_BR" hidden="1">"c918"</definedName>
    <definedName name="IQ_OTHER_INVEST_ACT_FIN" hidden="1">"c919"</definedName>
    <definedName name="IQ_OTHER_INVEST_ACT_INS" hidden="1">"c920"</definedName>
    <definedName name="IQ_OTHER_INVEST_ACT_REIT" hidden="1">"c921"</definedName>
    <definedName name="IQ_OTHER_INVEST_ACT_SUPPL" hidden="1">"c922"</definedName>
    <definedName name="IQ_OTHER_INVEST_ACT_SUPPL_BNK" hidden="1">"c923"</definedName>
    <definedName name="IQ_OTHER_INVEST_ACT_SUPPL_BR" hidden="1">"c924"</definedName>
    <definedName name="IQ_OTHER_INVEST_ACT_SUPPL_FIN" hidden="1">"c925"</definedName>
    <definedName name="IQ_OTHER_INVEST_ACT_SUPPL_INS" hidden="1">"c926"</definedName>
    <definedName name="IQ_OTHER_INVEST_ACT_SUPPL_REIT" hidden="1">"c927"</definedName>
    <definedName name="IQ_OTHER_INVEST_ACT_SUPPL_UTI" hidden="1">"c928"</definedName>
    <definedName name="IQ_OTHER_INVEST_ACT_UTI" hidden="1">"c929"</definedName>
    <definedName name="IQ_OTHER_INVESTING" hidden="1">"c1408"</definedName>
    <definedName name="IQ_OTHER_LIAB" hidden="1">"c930"</definedName>
    <definedName name="IQ_OTHER_LIAB_BNK" hidden="1">"c931"</definedName>
    <definedName name="IQ_OTHER_LIAB_BR" hidden="1">"c932"</definedName>
    <definedName name="IQ_OTHER_LIAB_FIN" hidden="1">"c933"</definedName>
    <definedName name="IQ_OTHER_LIAB_INS" hidden="1">"c934"</definedName>
    <definedName name="IQ_OTHER_LIAB_LT" hidden="1">"c935"</definedName>
    <definedName name="IQ_OTHER_LIAB_LT_BNK" hidden="1">"c936"</definedName>
    <definedName name="IQ_OTHER_LIAB_LT_BR" hidden="1">"c937"</definedName>
    <definedName name="IQ_OTHER_LIAB_LT_FIN" hidden="1">"c938"</definedName>
    <definedName name="IQ_OTHER_LIAB_LT_INS" hidden="1">"c939"</definedName>
    <definedName name="IQ_OTHER_LIAB_LT_REIT" hidden="1">"c940"</definedName>
    <definedName name="IQ_OTHER_LIAB_LT_UTI" hidden="1">"c941"</definedName>
    <definedName name="IQ_OTHER_LIAB_REIT" hidden="1">"c942"</definedName>
    <definedName name="IQ_OTHER_LIAB_UTI" hidden="1">"c943"</definedName>
    <definedName name="IQ_OTHER_LIAB_WRITTEN" hidden="1">"c944"</definedName>
    <definedName name="IQ_OTHER_LOANS" hidden="1">"c945"</definedName>
    <definedName name="IQ_OTHER_LONG_TERM" hidden="1">"c1409"</definedName>
    <definedName name="IQ_OTHER_LT_ASSETS" hidden="1">"c946"</definedName>
    <definedName name="IQ_OTHER_LT_ASSETS_BNK" hidden="1">"c947"</definedName>
    <definedName name="IQ_OTHER_LT_ASSETS_BR" hidden="1">"c948"</definedName>
    <definedName name="IQ_OTHER_LT_ASSETS_FIN" hidden="1">"c949"</definedName>
    <definedName name="IQ_OTHER_LT_ASSETS_INS" hidden="1">"c950"</definedName>
    <definedName name="IQ_OTHER_LT_ASSETS_REIT" hidden="1">"c951"</definedName>
    <definedName name="IQ_OTHER_LT_ASSETS_UTI" hidden="1">"c952"</definedName>
    <definedName name="IQ_OTHER_NET" hidden="1">"c1453"</definedName>
    <definedName name="IQ_OTHER_NON_INT_EXP" hidden="1">"c953"</definedName>
    <definedName name="IQ_OTHER_NON_INT_EXP_TOTAL" hidden="1">"c954"</definedName>
    <definedName name="IQ_OTHER_NON_INT_INC" hidden="1">"c955"</definedName>
    <definedName name="IQ_OTHER_NON_OPER_EXP" hidden="1">"c956"</definedName>
    <definedName name="IQ_OTHER_NON_OPER_EXP_BR" hidden="1">"c957"</definedName>
    <definedName name="IQ_OTHER_NON_OPER_EXP_FIN" hidden="1">"c958"</definedName>
    <definedName name="IQ_OTHER_NON_OPER_EXP_INS" hidden="1">"c959"</definedName>
    <definedName name="IQ_OTHER_NON_OPER_EXP_REIT" hidden="1">"c960"</definedName>
    <definedName name="IQ_OTHER_NON_OPER_EXP_SUPPL" hidden="1">"c961"</definedName>
    <definedName name="IQ_OTHER_NON_OPER_EXP_SUPPL_BR" hidden="1">"c962"</definedName>
    <definedName name="IQ_OTHER_NON_OPER_EXP_SUPPL_FIN" hidden="1">"c963"</definedName>
    <definedName name="IQ_OTHER_NON_OPER_EXP_SUPPL_INS" hidden="1">"c964"</definedName>
    <definedName name="IQ_OTHER_NON_OPER_EXP_SUPPL_REIT" hidden="1">"c965"</definedName>
    <definedName name="IQ_OTHER_NON_OPER_EXP_SUPPL_UTI" hidden="1">"c966"</definedName>
    <definedName name="IQ_OTHER_NON_OPER_EXP_UTI" hidden="1">"c967"</definedName>
    <definedName name="IQ_OTHER_OPER" hidden="1">"c982"</definedName>
    <definedName name="IQ_OTHER_OPER_ACT" hidden="1">"c983"</definedName>
    <definedName name="IQ_OTHER_OPER_ACT_BNK" hidden="1">"c984"</definedName>
    <definedName name="IQ_OTHER_OPER_ACT_BR" hidden="1">"c985"</definedName>
    <definedName name="IQ_OTHER_OPER_ACT_FIN" hidden="1">"c986"</definedName>
    <definedName name="IQ_OTHER_OPER_ACT_INS" hidden="1">"c987"</definedName>
    <definedName name="IQ_OTHER_OPER_ACT_REIT" hidden="1">"c988"</definedName>
    <definedName name="IQ_OTHER_OPER_ACT_UTI" hidden="1">"c989"</definedName>
    <definedName name="IQ_OTHER_OPER_BR" hidden="1">"c990"</definedName>
    <definedName name="IQ_OTHER_OPER_FIN" hidden="1">"c991"</definedName>
    <definedName name="IQ_OTHER_OPER_INS" hidden="1">"c992"</definedName>
    <definedName name="IQ_OTHER_OPER_REIT" hidden="1">"c993"</definedName>
    <definedName name="IQ_OTHER_OPER_SUPPL_BR" hidden="1">"c994"</definedName>
    <definedName name="IQ_OTHER_OPER_SUPPL_FIN" hidden="1">"c995"</definedName>
    <definedName name="IQ_OTHER_OPER_SUPPL_INS" hidden="1">"c996"</definedName>
    <definedName name="IQ_OTHER_OPER_SUPPL_REIT" hidden="1">"c997"</definedName>
    <definedName name="IQ_OTHER_OPER_SUPPL_UTI" hidden="1">"c998"</definedName>
    <definedName name="IQ_OTHER_OPER_TOT_BNK" hidden="1">"c999"</definedName>
    <definedName name="IQ_OTHER_OPER_TOT_BR" hidden="1">"c1000"</definedName>
    <definedName name="IQ_OTHER_OPER_TOT_FIN" hidden="1">"c1001"</definedName>
    <definedName name="IQ_OTHER_OPER_TOT_INS" hidden="1">"c1002"</definedName>
    <definedName name="IQ_OTHER_OPER_TOT_REIT" hidden="1">"c1003"</definedName>
    <definedName name="IQ_OTHER_OPER_TOT_UTI" hidden="1">"c1004"</definedName>
    <definedName name="IQ_OTHER_OPER_UTI" hidden="1">"c1005"</definedName>
    <definedName name="IQ_OTHER_OPTIONS_BEG_OS" hidden="1">"c2686"</definedName>
    <definedName name="IQ_OTHER_OPTIONS_CANCELLED" hidden="1">"c2689"</definedName>
    <definedName name="IQ_OTHER_OPTIONS_END_OS" hidden="1">"c2690"</definedName>
    <definedName name="IQ_OTHER_OPTIONS_EXERCISED" hidden="1">"c2688"</definedName>
    <definedName name="IQ_OTHER_OPTIONS_GRANTED" hidden="1">"c2687"</definedName>
    <definedName name="IQ_OTHER_OPTIONS_STRIKE_PRICE_OS" hidden="1">"c2691"</definedName>
    <definedName name="IQ_OTHER_OUTSTANDING_BS_DATE" hidden="1">"c1972"</definedName>
    <definedName name="IQ_OTHER_OUTSTANDING_FILING_DATE" hidden="1">"c1974"</definedName>
    <definedName name="IQ_OTHER_PC_WRITTEN" hidden="1">"c1006"</definedName>
    <definedName name="IQ_OTHER_REAL_ESTATE" hidden="1">"c1007"</definedName>
    <definedName name="IQ_OTHER_RECEIV" hidden="1">"c1008"</definedName>
    <definedName name="IQ_OTHER_RECEIV_INS" hidden="1">"c1009"</definedName>
    <definedName name="IQ_OTHER_REV" hidden="1">"c1010"</definedName>
    <definedName name="IQ_OTHER_REV_BR" hidden="1">"c1011"</definedName>
    <definedName name="IQ_OTHER_REV_FIN" hidden="1">"c1012"</definedName>
    <definedName name="IQ_OTHER_REV_INS" hidden="1">"c1013"</definedName>
    <definedName name="IQ_OTHER_REV_REIT" hidden="1">"c1014"</definedName>
    <definedName name="IQ_OTHER_REV_SUPPL" hidden="1">"c1015"</definedName>
    <definedName name="IQ_OTHER_REV_SUPPL_BR" hidden="1">"c1016"</definedName>
    <definedName name="IQ_OTHER_REV_SUPPL_FIN" hidden="1">"c1017"</definedName>
    <definedName name="IQ_OTHER_REV_SUPPL_INS" hidden="1">"c1018"</definedName>
    <definedName name="IQ_OTHER_REV_SUPPL_REIT" hidden="1">"c1019"</definedName>
    <definedName name="IQ_OTHER_REV_SUPPL_UTI" hidden="1">"c1020"</definedName>
    <definedName name="IQ_OTHER_REV_UTI" hidden="1">"c1021"</definedName>
    <definedName name="IQ_OTHER_REVENUE" hidden="1">"c1410"</definedName>
    <definedName name="IQ_OTHER_STRIKE_PRICE_GRANTED" hidden="1">"c2692"</definedName>
    <definedName name="IQ_OTHER_UNDRAWN" hidden="1">"c2522"</definedName>
    <definedName name="IQ_OTHER_UNUSUAL" hidden="1">"c1488"</definedName>
    <definedName name="IQ_OTHER_UNUSUAL_BNK" hidden="1">"c1560"</definedName>
    <definedName name="IQ_OTHER_UNUSUAL_BR" hidden="1">"c1561"</definedName>
    <definedName name="IQ_OTHER_UNUSUAL_FIN" hidden="1">"c1562"</definedName>
    <definedName name="IQ_OTHER_UNUSUAL_INS" hidden="1">"c1563"</definedName>
    <definedName name="IQ_OTHER_UNUSUAL_REIT" hidden="1">"c1564"</definedName>
    <definedName name="IQ_OTHER_UNUSUAL_SUPPL" hidden="1">"c1494"</definedName>
    <definedName name="IQ_OTHER_UNUSUAL_SUPPL_BNK" hidden="1">"c1495"</definedName>
    <definedName name="IQ_OTHER_UNUSUAL_SUPPL_BR" hidden="1">"c1496"</definedName>
    <definedName name="IQ_OTHER_UNUSUAL_SUPPL_FIN" hidden="1">"c1497"</definedName>
    <definedName name="IQ_OTHER_UNUSUAL_SUPPL_INS" hidden="1">"c1498"</definedName>
    <definedName name="IQ_OTHER_UNUSUAL_SUPPL_REIT" hidden="1">"c1499"</definedName>
    <definedName name="IQ_OTHER_UNUSUAL_SUPPL_UTI" hidden="1">"c1500"</definedName>
    <definedName name="IQ_OTHER_UNUSUAL_UTI" hidden="1">"c1565"</definedName>
    <definedName name="IQ_OTHER_WARRANTS_BEG_OS" hidden="1">"c2712"</definedName>
    <definedName name="IQ_OTHER_WARRANTS_CANCELLED" hidden="1">"c2715"</definedName>
    <definedName name="IQ_OTHER_WARRANTS_END_OS" hidden="1">"c2716"</definedName>
    <definedName name="IQ_OTHER_WARRANTS_EXERCISED" hidden="1">"c2714"</definedName>
    <definedName name="IQ_OTHER_WARRANTS_ISSUED" hidden="1">"c2713"</definedName>
    <definedName name="IQ_OTHER_WARRANTS_STRIKE_PRICE_ISSUED" hidden="1">"c2718"</definedName>
    <definedName name="IQ_OTHER_WARRANTS_STRIKE_PRICE_OS" hidden="1">"c2717"</definedName>
    <definedName name="IQ_OUTSTANDING_BS_DATE" hidden="1">"c2128"</definedName>
    <definedName name="IQ_OUTSTANDING_FILING_DATE" hidden="1">"c2127"</definedName>
    <definedName name="IQ_OWNERSHIP" hidden="1">"c2160"</definedName>
    <definedName name="IQ_PART_TIME" hidden="1">"c1024"</definedName>
    <definedName name="IQ_PAY_ACCRUED" hidden="1">"c1457"</definedName>
    <definedName name="IQ_PAYOUT_RATIO" hidden="1">"c1900"</definedName>
    <definedName name="IQ_PBV" hidden="1">"c1025"</definedName>
    <definedName name="IQ_PBV_AVG" hidden="1">"c1026"</definedName>
    <definedName name="IQ_PC_EARNED" hidden="1">"c2749"</definedName>
    <definedName name="IQ_PC_GAAP_COMBINED_RATIO" hidden="1">"c2781"</definedName>
    <definedName name="IQ_PC_GAAP_COMBINED_RATIO_EXCL_CL" hidden="1">"c2782"</definedName>
    <definedName name="IQ_PC_GAAP_EXPENSE_RATIO" hidden="1">"c2780"</definedName>
    <definedName name="IQ_PC_GAAP_LOSS" hidden="1">"c2779"</definedName>
    <definedName name="IQ_PC_POLICY_BENEFITS_EXP" hidden="1">"c2790"</definedName>
    <definedName name="IQ_PC_STAT_COMBINED_RATIO" hidden="1">"c2778"</definedName>
    <definedName name="IQ_PC_STAT_COMBINED_RATIO_EXCL_DIV" hidden="1">"c2777"</definedName>
    <definedName name="IQ_PC_STAT_DIVIDEND_RATIO" hidden="1">"c2776"</definedName>
    <definedName name="IQ_PC_STAT_EXPENSE_RATIO" hidden="1">"c2775"</definedName>
    <definedName name="IQ_PC_STAT_LOSS_RATIO" hidden="1">"c2774"</definedName>
    <definedName name="IQ_PC_STATUTORY_SURPLUS" hidden="1">"c2770"</definedName>
    <definedName name="IQ_PC_WRITTEN" hidden="1">"c1027"</definedName>
    <definedName name="IQ_PE_EXCL" hidden="1">"c1028"</definedName>
    <definedName name="IQ_PE_EXCL_AVG" hidden="1">"c1029"</definedName>
    <definedName name="IQ_PE_EXCL_FWD" hidden="1">"c1030"</definedName>
    <definedName name="IQ_PE_NORMALIZED" hidden="1">"c2207"</definedName>
    <definedName name="IQ_PE_RATIO" hidden="1">"c1610"</definedName>
    <definedName name="IQ_PEG_FWD" hidden="1">"c1863"</definedName>
    <definedName name="IQ_PENSION" hidden="1">"c1031"</definedName>
    <definedName name="IQ_PERCENT_CHANGE_EST_5YR_GROWTH_RATE_12MONTHS" hidden="1">"c1852"</definedName>
    <definedName name="IQ_PERCENT_CHANGE_EST_5YR_GROWTH_RATE_18MONTHS" hidden="1">"c1853"</definedName>
    <definedName name="IQ_PERCENT_CHANGE_EST_5YR_GROWTH_RATE_3MONTHS" hidden="1">"c1849"</definedName>
    <definedName name="IQ_PERCENT_CHANGE_EST_5YR_GROWTH_RATE_6MONTHS" hidden="1">"c1850"</definedName>
    <definedName name="IQ_PERCENT_CHANGE_EST_5YR_GROWTH_RATE_9MONTHS" hidden="1">"c1851"</definedName>
    <definedName name="IQ_PERCENT_CHANGE_EST_5YR_GROWTH_RATE_DAY" hidden="1">"c1846"</definedName>
    <definedName name="IQ_PERCENT_CHANGE_EST_5YR_GROWTH_RATE_MONTH" hidden="1">"c1848"</definedName>
    <definedName name="IQ_PERCENT_CHANGE_EST_5YR_GROWTH_RATE_WEEK" hidden="1">"c1847"</definedName>
    <definedName name="IQ_PERCENT_CHANGE_EST_CFPS_12MONTHS" hidden="1">"c1812"</definedName>
    <definedName name="IQ_PERCENT_CHANGE_EST_CFPS_18MONTHS" hidden="1">"c1813"</definedName>
    <definedName name="IQ_PERCENT_CHANGE_EST_CFPS_3MONTHS" hidden="1">"c1809"</definedName>
    <definedName name="IQ_PERCENT_CHANGE_EST_CFPS_6MONTHS" hidden="1">"c1810"</definedName>
    <definedName name="IQ_PERCENT_CHANGE_EST_CFPS_9MONTHS" hidden="1">"c1811"</definedName>
    <definedName name="IQ_PERCENT_CHANGE_EST_CFPS_DAY" hidden="1">"c1806"</definedName>
    <definedName name="IQ_PERCENT_CHANGE_EST_CFPS_MONTH" hidden="1">"c1808"</definedName>
    <definedName name="IQ_PERCENT_CHANGE_EST_CFPS_WEEK" hidden="1">"c1807"</definedName>
    <definedName name="IQ_PERCENT_CHANGE_EST_DPS_12MONTHS" hidden="1">"c1820"</definedName>
    <definedName name="IQ_PERCENT_CHANGE_EST_DPS_18MONTHS" hidden="1">"c1821"</definedName>
    <definedName name="IQ_PERCENT_CHANGE_EST_DPS_3MONTHS" hidden="1">"c1817"</definedName>
    <definedName name="IQ_PERCENT_CHANGE_EST_DPS_6MONTHS" hidden="1">"c1818"</definedName>
    <definedName name="IQ_PERCENT_CHANGE_EST_DPS_9MONTHS" hidden="1">"c1819"</definedName>
    <definedName name="IQ_PERCENT_CHANGE_EST_DPS_DAY" hidden="1">"c1814"</definedName>
    <definedName name="IQ_PERCENT_CHANGE_EST_DPS_MONTH" hidden="1">"c1816"</definedName>
    <definedName name="IQ_PERCENT_CHANGE_EST_DPS_WEEK" hidden="1">"c1815"</definedName>
    <definedName name="IQ_PERCENT_CHANGE_EST_EBITDA_12MONTHS" hidden="1">"c1804"</definedName>
    <definedName name="IQ_PERCENT_CHANGE_EST_EBITDA_18MONTHS" hidden="1">"c1805"</definedName>
    <definedName name="IQ_PERCENT_CHANGE_EST_EBITDA_3MONTHS" hidden="1">"c1801"</definedName>
    <definedName name="IQ_PERCENT_CHANGE_EST_EBITDA_6MONTHS" hidden="1">"c1802"</definedName>
    <definedName name="IQ_PERCENT_CHANGE_EST_EBITDA_9MONTHS" hidden="1">"c1803"</definedName>
    <definedName name="IQ_PERCENT_CHANGE_EST_EBITDA_DAY" hidden="1">"c1798"</definedName>
    <definedName name="IQ_PERCENT_CHANGE_EST_EBITDA_MONTH" hidden="1">"c1800"</definedName>
    <definedName name="IQ_PERCENT_CHANGE_EST_EBITDA_WEEK" hidden="1">"c1799"</definedName>
    <definedName name="IQ_PERCENT_CHANGE_EST_EPS_12MONTHS" hidden="1">"c1788"</definedName>
    <definedName name="IQ_PERCENT_CHANGE_EST_EPS_18MONTHS" hidden="1">"c1789"</definedName>
    <definedName name="IQ_PERCENT_CHANGE_EST_EPS_3MONTHS" hidden="1">"c1785"</definedName>
    <definedName name="IQ_PERCENT_CHANGE_EST_EPS_6MONTHS" hidden="1">"c1786"</definedName>
    <definedName name="IQ_PERCENT_CHANGE_EST_EPS_9MONTHS" hidden="1">"c1787"</definedName>
    <definedName name="IQ_PERCENT_CHANGE_EST_EPS_DAY" hidden="1">"c1782"</definedName>
    <definedName name="IQ_PERCENT_CHANGE_EST_EPS_MONTH" hidden="1">"c1784"</definedName>
    <definedName name="IQ_PERCENT_CHANGE_EST_EPS_WEEK" hidden="1">"c1783"</definedName>
    <definedName name="IQ_PERCENT_CHANGE_EST_FFO_12MONTHS" hidden="1">"c1828"</definedName>
    <definedName name="IQ_PERCENT_CHANGE_EST_FFO_18MONTHS" hidden="1">"c1829"</definedName>
    <definedName name="IQ_PERCENT_CHANGE_EST_FFO_3MONTHS" hidden="1">"c1825"</definedName>
    <definedName name="IQ_PERCENT_CHANGE_EST_FFO_6MONTHS" hidden="1">"c1826"</definedName>
    <definedName name="IQ_PERCENT_CHANGE_EST_FFO_9MONTHS" hidden="1">"c1827"</definedName>
    <definedName name="IQ_PERCENT_CHANGE_EST_FFO_DAY" hidden="1">"c1822"</definedName>
    <definedName name="IQ_PERCENT_CHANGE_EST_FFO_MONTH" hidden="1">"c1824"</definedName>
    <definedName name="IQ_PERCENT_CHANGE_EST_FFO_WEEK" hidden="1">"c1823"</definedName>
    <definedName name="IQ_PERCENT_CHANGE_EST_PRICE_TARGET_12MONTHS" hidden="1">"c1844"</definedName>
    <definedName name="IQ_PERCENT_CHANGE_EST_PRICE_TARGET_18MONTHS" hidden="1">"c1845"</definedName>
    <definedName name="IQ_PERCENT_CHANGE_EST_PRICE_TARGET_3MONTHS" hidden="1">"c1841"</definedName>
    <definedName name="IQ_PERCENT_CHANGE_EST_PRICE_TARGET_6MONTHS" hidden="1">"c1842"</definedName>
    <definedName name="IQ_PERCENT_CHANGE_EST_PRICE_TARGET_9MONTHS" hidden="1">"c1843"</definedName>
    <definedName name="IQ_PERCENT_CHANGE_EST_PRICE_TARGET_DAY" hidden="1">"c1838"</definedName>
    <definedName name="IQ_PERCENT_CHANGE_EST_PRICE_TARGET_MONTH" hidden="1">"c1840"</definedName>
    <definedName name="IQ_PERCENT_CHANGE_EST_PRICE_TARGET_WEEK" hidden="1">"c1839"</definedName>
    <definedName name="IQ_PERCENT_CHANGE_EST_RECO_12MONTHS" hidden="1">"c1836"</definedName>
    <definedName name="IQ_PERCENT_CHANGE_EST_RECO_18MONTHS" hidden="1">"c1837"</definedName>
    <definedName name="IQ_PERCENT_CHANGE_EST_RECO_3MONTHS" hidden="1">"c1833"</definedName>
    <definedName name="IQ_PERCENT_CHANGE_EST_RECO_6MONTHS" hidden="1">"c1834"</definedName>
    <definedName name="IQ_PERCENT_CHANGE_EST_RECO_9MONTHS" hidden="1">"c1835"</definedName>
    <definedName name="IQ_PERCENT_CHANGE_EST_RECO_DAY" hidden="1">"c1830"</definedName>
    <definedName name="IQ_PERCENT_CHANGE_EST_RECO_MONTH" hidden="1">"c1832"</definedName>
    <definedName name="IQ_PERCENT_CHANGE_EST_RECO_WEEK" hidden="1">"c1831"</definedName>
    <definedName name="IQ_PERCENT_CHANGE_EST_REV_12MONTHS" hidden="1">"c1796"</definedName>
    <definedName name="IQ_PERCENT_CHANGE_EST_REV_18MONTHS" hidden="1">"c1797"</definedName>
    <definedName name="IQ_PERCENT_CHANGE_EST_REV_3MONTHS" hidden="1">"c1793"</definedName>
    <definedName name="IQ_PERCENT_CHANGE_EST_REV_6MONTHS" hidden="1">"c1794"</definedName>
    <definedName name="IQ_PERCENT_CHANGE_EST_REV_9MONTHS" hidden="1">"c1795"</definedName>
    <definedName name="IQ_PERCENT_CHANGE_EST_REV_DAY" hidden="1">"c1790"</definedName>
    <definedName name="IQ_PERCENT_CHANGE_EST_REV_MONTH" hidden="1">"c1792"</definedName>
    <definedName name="IQ_PERCENT_CHANGE_EST_REV_WEEK" hidden="1">"c1791"</definedName>
    <definedName name="IQ_PERIODDATE" hidden="1">"c1414"</definedName>
    <definedName name="IQ_PERIODDATE_BS" hidden="1">"c1032"</definedName>
    <definedName name="IQ_PERIODDATE_CF" hidden="1">"c1033"</definedName>
    <definedName name="IQ_PERIODDATE_IS" hidden="1">"c1034"</definedName>
    <definedName name="IQ_PERIODLENGTH_CF" hidden="1">"c1502"</definedName>
    <definedName name="IQ_PERIODLENGTH_IS" hidden="1">"c1503"</definedName>
    <definedName name="IQ_PERTYPE" hidden="1">"c1611"</definedName>
    <definedName name="IQ_PLL" hidden="1">"c2114"</definedName>
    <definedName name="IQ_PMT_FREQ" hidden="1">"c2236"</definedName>
    <definedName name="IQ_POISON_PUT_EFFECT_DATE" hidden="1">"c2486"</definedName>
    <definedName name="IQ_POISON_PUT_EXPIRATION_DATE" hidden="1">"c2487"</definedName>
    <definedName name="IQ_POISON_PUT_PRICE" hidden="1">"c2488"</definedName>
    <definedName name="IQ_POLICY_BENEFITS" hidden="1">"c1036"</definedName>
    <definedName name="IQ_POLICY_COST" hidden="1">"c1037"</definedName>
    <definedName name="IQ_POLICY_LIAB" hidden="1">"c1612"</definedName>
    <definedName name="IQ_POLICY_LOANS" hidden="1">"c1038"</definedName>
    <definedName name="IQ_POST_RETIRE_EXP" hidden="1">"c1039"</definedName>
    <definedName name="IQ_POSTPAID_CHURN" hidden="1">"c2121"</definedName>
    <definedName name="IQ_POSTPAID_SUBS" hidden="1">"c2118"</definedName>
    <definedName name="IQ_POTENTIAL_UPSIDE" hidden="1">"c1855"</definedName>
    <definedName name="IQ_PRE_OPEN_COST" hidden="1">"c1040"</definedName>
    <definedName name="IQ_PRE_TAX_ACT_OR_EST" hidden="1">"c2221"</definedName>
    <definedName name="IQ_PREF_CONVERT" hidden="1">"c1041"</definedName>
    <definedName name="IQ_PREF_DIV_CF" hidden="1">"c1042"</definedName>
    <definedName name="IQ_PREF_DIV_OTHER" hidden="1">"c1043"</definedName>
    <definedName name="IQ_PREF_DIVID" hidden="1">"c1461"</definedName>
    <definedName name="IQ_PREF_EQUITY" hidden="1">"c1044"</definedName>
    <definedName name="IQ_PREF_ISSUED" hidden="1">"c1045"</definedName>
    <definedName name="IQ_PREF_ISSUED_BNK" hidden="1">"c1046"</definedName>
    <definedName name="IQ_PREF_ISSUED_BR" hidden="1">"c1047"</definedName>
    <definedName name="IQ_PREF_ISSUED_FIN" hidden="1">"c1048"</definedName>
    <definedName name="IQ_PREF_ISSUED_INS" hidden="1">"c1049"</definedName>
    <definedName name="IQ_PREF_ISSUED_REIT" hidden="1">"c1050"</definedName>
    <definedName name="IQ_PREF_ISSUED_UTI" hidden="1">"c1051"</definedName>
    <definedName name="IQ_PREF_NON_REDEEM" hidden="1">"c1052"</definedName>
    <definedName name="IQ_PREF_OTHER" hidden="1">"c1053"</definedName>
    <definedName name="IQ_PREF_OTHER_BNK" hidden="1">"c1054"</definedName>
    <definedName name="IQ_PREF_OTHER_BR" hidden="1">"c1055"</definedName>
    <definedName name="IQ_PREF_OTHER_FIN" hidden="1">"c1056"</definedName>
    <definedName name="IQ_PREF_OTHER_INS" hidden="1">"c1057"</definedName>
    <definedName name="IQ_PREF_OTHER_REIT" hidden="1">"c1058"</definedName>
    <definedName name="IQ_PREF_REDEEM" hidden="1">"c1059"</definedName>
    <definedName name="IQ_PREF_REP" hidden="1">"c1060"</definedName>
    <definedName name="IQ_PREF_REP_BNK" hidden="1">"c1061"</definedName>
    <definedName name="IQ_PREF_REP_BR" hidden="1">"c1062"</definedName>
    <definedName name="IQ_PREF_REP_FIN" hidden="1">"c1063"</definedName>
    <definedName name="IQ_PREF_REP_INS" hidden="1">"c1064"</definedName>
    <definedName name="IQ_PREF_REP_REIT" hidden="1">"c1065"</definedName>
    <definedName name="IQ_PREF_REP_UTI" hidden="1">"c1066"</definedName>
    <definedName name="IQ_PREF_STOCK" hidden="1">"c1416"</definedName>
    <definedName name="IQ_PREF_TOT" hidden="1">"c1415"</definedName>
    <definedName name="IQ_PREMIUMS_ANNUITY_REV" hidden="1">"c1067"</definedName>
    <definedName name="IQ_PREPAID_CHURN" hidden="1">"c2120"</definedName>
    <definedName name="IQ_PREPAID_EXP" hidden="1">"c1068"</definedName>
    <definedName name="IQ_PREPAID_EXPEN" hidden="1">"c1418"</definedName>
    <definedName name="IQ_PREPAID_SUBS" hidden="1">"c2117"</definedName>
    <definedName name="IQ_PRETAX_GW_INC_EST" hidden="1">"c1702"</definedName>
    <definedName name="IQ_PRETAX_GW_INC_HIGH_EST" hidden="1">"c1704"</definedName>
    <definedName name="IQ_PRETAX_GW_INC_LOW_EST" hidden="1">"c1705"</definedName>
    <definedName name="IQ_PRETAX_GW_INC_MEDIAN_EST" hidden="1">"c1703"</definedName>
    <definedName name="IQ_PRETAX_GW_INC_NUM_EST" hidden="1">"c1706"</definedName>
    <definedName name="IQ_PRETAX_GW_INC_STDDEV_EST" hidden="1">"c1707"</definedName>
    <definedName name="IQ_PRETAX_INC_EST" hidden="1">"c1695"</definedName>
    <definedName name="IQ_PRETAX_INC_HIGH_EST" hidden="1">"c1697"</definedName>
    <definedName name="IQ_PRETAX_INC_LOW_EST" hidden="1">"c1698"</definedName>
    <definedName name="IQ_PRETAX_INC_MEDIAN_EST" hidden="1">"c1696"</definedName>
    <definedName name="IQ_PRETAX_INC_NUM_EST" hidden="1">"c1699"</definedName>
    <definedName name="IQ_PRETAX_INC_STDDEV_EST" hidden="1">"c1700"</definedName>
    <definedName name="IQ_PRETAX_REPORT_INC_EST" hidden="1">"c1709"</definedName>
    <definedName name="IQ_PRETAX_REPORT_INC_HIGH_EST" hidden="1">"c1711"</definedName>
    <definedName name="IQ_PRETAX_REPORT_INC_LOW_EST" hidden="1">"c1712"</definedName>
    <definedName name="IQ_PRETAX_REPORT_INC_MEDIAN_EST" hidden="1">"c1710"</definedName>
    <definedName name="IQ_PRETAX_REPORT_INC_NUM_EST" hidden="1">"c1713"</definedName>
    <definedName name="IQ_PRETAX_REPORT_INC_STDDEV_EST" hidden="1">"c1714"</definedName>
    <definedName name="IQ_PRICE_CFPS_FWD" hidden="1">"c2237"</definedName>
    <definedName name="IQ_PRICE_OVER_BVPS" hidden="1">"c1412"</definedName>
    <definedName name="IQ_PRICE_OVER_LTM_EPS" hidden="1">"c1413"</definedName>
    <definedName name="IQ_PRICE_TARGET" hidden="1">"c82"</definedName>
    <definedName name="IQ_PRICEDATE" hidden="1">"c1069"</definedName>
    <definedName name="IQ_PRICING_DATE" hidden="1">"c1613"</definedName>
    <definedName name="IQ_PRIMARY_INDUSTRY" hidden="1">"c1070"</definedName>
    <definedName name="IQ_PRINCIPAL_AMT" hidden="1">"c2157"</definedName>
    <definedName name="IQ_PRO_FORMA_BASIC_EPS" hidden="1">"c1614"</definedName>
    <definedName name="IQ_PRO_FORMA_DILUT_EPS" hidden="1">"c1615"</definedName>
    <definedName name="IQ_PRO_FORMA_NET_INC" hidden="1">"c1452"</definedName>
    <definedName name="IQ_PROFESSIONAL" hidden="1">"c1071"</definedName>
    <definedName name="IQ_PROFESSIONAL_TITLE" hidden="1">"c1072"</definedName>
    <definedName name="IQ_PROJECTED_PENSION_OBLIGATION" hidden="1">"c1292"</definedName>
    <definedName name="IQ_PROJECTED_PENSION_OBLIGATION_DOMESTIC" hidden="1">"c2656"</definedName>
    <definedName name="IQ_PROJECTED_PENSION_OBLIGATION_FOREIGN" hidden="1">"c2664"</definedName>
    <definedName name="IQ_PROPERTY_EXP" hidden="1">"c1073"</definedName>
    <definedName name="IQ_PROPERTY_GROSS" hidden="1">"c1379"</definedName>
    <definedName name="IQ_PROPERTY_MGMT_FEE" hidden="1">"c1074"</definedName>
    <definedName name="IQ_PROPERTY_NET" hidden="1">"c1402"</definedName>
    <definedName name="IQ_PROV_BAD_DEBTS" hidden="1">"c1075"</definedName>
    <definedName name="IQ_PROV_BAD_DEBTS_CF" hidden="1">"c1076"</definedName>
    <definedName name="IQ_PROVISION_10YR_ANN_GROWTH" hidden="1">"c1077"</definedName>
    <definedName name="IQ_PROVISION_1YR_ANN_GROWTH" hidden="1">"c1078"</definedName>
    <definedName name="IQ_PROVISION_2YR_ANN_GROWTH" hidden="1">"c1079"</definedName>
    <definedName name="IQ_PROVISION_3YR_ANN_GROWTH" hidden="1">"c1080"</definedName>
    <definedName name="IQ_PROVISION_5YR_ANN_GROWTH" hidden="1">"c1081"</definedName>
    <definedName name="IQ_PROVISION_7YR_ANN_GROWTH" hidden="1">"c1082"</definedName>
    <definedName name="IQ_PROVISION_CHARGE_OFFS" hidden="1">"c1083"</definedName>
    <definedName name="IQ_PTBV" hidden="1">"c1084"</definedName>
    <definedName name="IQ_PTBV_AVG" hidden="1">"c1085"</definedName>
    <definedName name="IQ_PUT_DATE_SCHEDULE" hidden="1">"c2483"</definedName>
    <definedName name="IQ_PUT_NOTIFICATION" hidden="1">"c2485"</definedName>
    <definedName name="IQ_PUT_PRICE_SCHEDULE" hidden="1">"c2484"</definedName>
    <definedName name="IQ_QUICK_RATIO" hidden="1">"c1086"</definedName>
    <definedName name="IQ_RATE_COMP_GROWTH_DOMESTIC" hidden="1">"c1087"</definedName>
    <definedName name="IQ_RATE_COMP_GROWTH_FOREIGN" hidden="1">"c1088"</definedName>
    <definedName name="IQ_RAW_INV" hidden="1">"c1089"</definedName>
    <definedName name="IQ_RC" hidden="1">"c2497"</definedName>
    <definedName name="IQ_RC_PCT" hidden="1">"c2498"</definedName>
    <definedName name="IQ_RD_EXP" hidden="1">"c1090"</definedName>
    <definedName name="IQ_RD_EXP_FN" hidden="1">"c1091"</definedName>
    <definedName name="IQ_RE" hidden="1">"c1092"</definedName>
    <definedName name="IQ_REAL_ESTATE" hidden="1">"c1093"</definedName>
    <definedName name="IQ_REAL_ESTATE_ASSETS" hidden="1">"c1094"</definedName>
    <definedName name="IQ_REDEEM_PREF_STOCK" hidden="1">"c1417"</definedName>
    <definedName name="IQ_REG_ASSETS" hidden="1">"c1095"</definedName>
    <definedName name="IQ_REINSUR_PAY" hidden="1">"c1096"</definedName>
    <definedName name="IQ_REINSUR_PAY_CF" hidden="1">"c1097"</definedName>
    <definedName name="IQ_REINSUR_RECOVER" hidden="1">"c1098"</definedName>
    <definedName name="IQ_REINSUR_RECOVER_CF" hidden="1">"c1099"</definedName>
    <definedName name="IQ_REINSURANCE" hidden="1">"c1100"</definedName>
    <definedName name="IQ_RENTAL_REV" hidden="1">"c1101"</definedName>
    <definedName name="IQ_RESEARCH_DEV" hidden="1">"c1419"</definedName>
    <definedName name="IQ_RESIDENTIAL_LOANS" hidden="1">"c1102"</definedName>
    <definedName name="IQ_RESTATEMENT_BS" hidden="1">"c1643"</definedName>
    <definedName name="IQ_RESTATEMENT_CF" hidden="1">"c1644"</definedName>
    <definedName name="IQ_RESTATEMENT_IS" hidden="1">"c1642"</definedName>
    <definedName name="IQ_RESTRICTED_CASH" hidden="1">"c1103"</definedName>
    <definedName name="IQ_RESTRUCTURE" hidden="1">"c1104"</definedName>
    <definedName name="IQ_RESTRUCTURE_BNK" hidden="1">"c1105"</definedName>
    <definedName name="IQ_RESTRUCTURE_BR" hidden="1">"c1106"</definedName>
    <definedName name="IQ_RESTRUCTURE_CF" hidden="1">"c1107"</definedName>
    <definedName name="IQ_RESTRUCTURE_FIN" hidden="1">"c1108"</definedName>
    <definedName name="IQ_RESTRUCTURE_INS" hidden="1">"c1109"</definedName>
    <definedName name="IQ_RESTRUCTURE_REIT" hidden="1">"c1110"</definedName>
    <definedName name="IQ_RESTRUCTURE_UTI" hidden="1">"c1111"</definedName>
    <definedName name="IQ_RESTRUCTURED_LOANS" hidden="1">"c1112"</definedName>
    <definedName name="IQ_RETAIL_ACQUIRED_FRANCHISE_STORES" hidden="1">"c2903"</definedName>
    <definedName name="IQ_RETAIL_ACQUIRED_OWNED_STORES" hidden="1">"c2895"</definedName>
    <definedName name="IQ_RETAIL_ACQUIRED_STORES" hidden="1">"c2887"</definedName>
    <definedName name="IQ_RETAIL_AVG_STORE_SIZE_GROSS" hidden="1">"c2066"</definedName>
    <definedName name="IQ_RETAIL_AVG_STORE_SIZE_NET" hidden="1">"c2067"</definedName>
    <definedName name="IQ_RETAIL_AVG_WK_SALES" hidden="1">"c2891"</definedName>
    <definedName name="IQ_RETAIL_AVG_WK_SALES_FRANCHISE" hidden="1">"c2899"</definedName>
    <definedName name="IQ_RETAIL_AVG_WK_SALES_OWNED" hidden="1">"c2907"</definedName>
    <definedName name="IQ_RETAIL_CLOSED_FRANCHISE_STORES" hidden="1">"c2896"</definedName>
    <definedName name="IQ_RETAIL_CLOSED_OWNED_STORES" hidden="1">"c2904"</definedName>
    <definedName name="IQ_RETAIL_CLOSED_STORES" hidden="1">"c2063"</definedName>
    <definedName name="IQ_RETAIL_FRANCHISE_STORES_BEG" hidden="1">"c2893"</definedName>
    <definedName name="IQ_RETAIL_OPENED_FRANCHISE_STORES" hidden="1">"c2894"</definedName>
    <definedName name="IQ_RETAIL_OPENED_OWNED_STORES" hidden="1">"c2902"</definedName>
    <definedName name="IQ_RETAIL_OPENED_STORES" hidden="1">"c2062"</definedName>
    <definedName name="IQ_RETAIL_OWNED_STORES_BEG" hidden="1">"c2901"</definedName>
    <definedName name="IQ_RETAIL_SALES_SQFT_ALL_GROSS" hidden="1">"c2138"</definedName>
    <definedName name="IQ_RETAIL_SALES_SQFT_ALL_NET" hidden="1">"c2139"</definedName>
    <definedName name="IQ_RETAIL_SALES_SQFT_COMPARABLE_GROSS" hidden="1">"c2136"</definedName>
    <definedName name="IQ_RETAIL_SALES_SQFT_COMPARABLE_NET" hidden="1">"c2137"</definedName>
    <definedName name="IQ_RETAIL_SALES_SQFT_OWNED_GROSS" hidden="1">"c2134"</definedName>
    <definedName name="IQ_RETAIL_SALES_SQFT_OWNED_NET" hidden="1">"c2135"</definedName>
    <definedName name="IQ_RETAIL_SOLD_FRANCHISE_STORES" hidden="1">"c2897"</definedName>
    <definedName name="IQ_RETAIL_SOLD_OWNED_STORES" hidden="1">"c2905"</definedName>
    <definedName name="IQ_RETAIL_SOLD_STORES" hidden="1">"c2889"</definedName>
    <definedName name="IQ_RETAIL_SQ_FOOTAGE" hidden="1">"c2064"</definedName>
    <definedName name="IQ_RETAIL_STORE_SELLING_AREA" hidden="1">"c2065"</definedName>
    <definedName name="IQ_RETAIL_STORES_BEG" hidden="1">"c2885"</definedName>
    <definedName name="IQ_RETAIL_TOTAL_FRANCHISE_STORES" hidden="1">"c2898"</definedName>
    <definedName name="IQ_RETAIL_TOTAL_OWNED_STORES" hidden="1">"c2906"</definedName>
    <definedName name="IQ_RETAIL_TOTAL_STORES" hidden="1">"c2061"</definedName>
    <definedName name="IQ_RETAINED_EARN" hidden="1">"c1420"</definedName>
    <definedName name="IQ_RETURN_ASSETS" hidden="1">"c1113"</definedName>
    <definedName name="IQ_RETURN_ASSETS_BANK" hidden="1">"c1114"</definedName>
    <definedName name="IQ_RETURN_ASSETS_BROK" hidden="1">"c1115"</definedName>
    <definedName name="IQ_RETURN_ASSETS_FS" hidden="1">"c1116"</definedName>
    <definedName name="IQ_RETURN_CAPITAL" hidden="1">"c1117"</definedName>
    <definedName name="IQ_RETURN_EQUITY" hidden="1">"c1118"</definedName>
    <definedName name="IQ_RETURN_EQUITY_BANK" hidden="1">"c1119"</definedName>
    <definedName name="IQ_RETURN_EQUITY_BROK" hidden="1">"c1120"</definedName>
    <definedName name="IQ_RETURN_EQUITY_FS" hidden="1">"c1121"</definedName>
    <definedName name="IQ_RETURN_INVESTMENT" hidden="1">"c1421"</definedName>
    <definedName name="IQ_REV" hidden="1">"c1122"</definedName>
    <definedName name="IQ_REV_BEFORE_LL" hidden="1">"c1123"</definedName>
    <definedName name="IQ_REV_STDDEV_EST" hidden="1">"c1124"</definedName>
    <definedName name="IQ_REV_UTI" hidden="1">"c1125"</definedName>
    <definedName name="IQ_REVENUE" hidden="1">"c1422"</definedName>
    <definedName name="IQ_REVENUE_ACT_OR_EST" hidden="1">"c2214"</definedName>
    <definedName name="IQ_REVENUE_EST" hidden="1">"c1126"</definedName>
    <definedName name="IQ_REVENUE_HIGH_EST" hidden="1">"c1127"</definedName>
    <definedName name="IQ_REVENUE_LOW_EST" hidden="1">"c1128"</definedName>
    <definedName name="IQ_REVENUE_MEDIAN_EST" hidden="1">"c1662"</definedName>
    <definedName name="IQ_REVENUE_NUM_EST" hidden="1">"c1129"</definedName>
    <definedName name="IQ_REVISION_DATE_" hidden="1">38987.6875462963</definedName>
    <definedName name="IQ_RISK_ADJ_BANK_ASSETS" hidden="1">"c2670"</definedName>
    <definedName name="IQ_SALARY" hidden="1">"c1130"</definedName>
    <definedName name="IQ_SALE_INTAN_CF" hidden="1">"c1131"</definedName>
    <definedName name="IQ_SALE_INTAN_CF_BNK" hidden="1">"c1132"</definedName>
    <definedName name="IQ_SALE_INTAN_CF_BR" hidden="1">"c1133"</definedName>
    <definedName name="IQ_SALE_INTAN_CF_FIN" hidden="1">"c1134"</definedName>
    <definedName name="IQ_SALE_INTAN_CF_INS" hidden="1">"c1135"</definedName>
    <definedName name="IQ_SALE_INTAN_CF_REIT" hidden="1">"c1627"</definedName>
    <definedName name="IQ_SALE_INTAN_CF_UTI" hidden="1">"c1136"</definedName>
    <definedName name="IQ_SALE_PPE_CF" hidden="1">"c1137"</definedName>
    <definedName name="IQ_SALE_PPE_CF_BNK" hidden="1">"c1138"</definedName>
    <definedName name="IQ_SALE_PPE_CF_BR" hidden="1">"c1139"</definedName>
    <definedName name="IQ_SALE_PPE_CF_FIN" hidden="1">"c1140"</definedName>
    <definedName name="IQ_SALE_PPE_CF_INS" hidden="1">"c1141"</definedName>
    <definedName name="IQ_SALE_PPE_CF_UTI" hidden="1">"c1142"</definedName>
    <definedName name="IQ_SALE_RE_ASSETS" hidden="1">"c1629"</definedName>
    <definedName name="IQ_SALE_REAL_ESTATE_CF" hidden="1">"c1143"</definedName>
    <definedName name="IQ_SALE_REAL_ESTATE_CF_BNK" hidden="1">"c1144"</definedName>
    <definedName name="IQ_SALE_REAL_ESTATE_CF_BR" hidden="1">"c1145"</definedName>
    <definedName name="IQ_SALE_REAL_ESTATE_CF_FIN" hidden="1">"c1146"</definedName>
    <definedName name="IQ_SALE_REAL_ESTATE_CF_INS" hidden="1">"c1147"</definedName>
    <definedName name="IQ_SALE_REAL_ESTATE_CF_UTI" hidden="1">"c1148"</definedName>
    <definedName name="IQ_SALES_MARKETING" hidden="1">"c2240"</definedName>
    <definedName name="IQ_SAME_STORE" hidden="1">"c1149"</definedName>
    <definedName name="IQ_SAME_STORE_FRANCHISE" hidden="1">"c2900"</definedName>
    <definedName name="IQ_SAME_STORE_OWNED" hidden="1">"c2908"</definedName>
    <definedName name="IQ_SAME_STORE_TOTAL" hidden="1">"c2892"</definedName>
    <definedName name="IQ_SAVING_DEP" hidden="1">"c1150"</definedName>
    <definedName name="IQ_SECUR_RECEIV" hidden="1">"c1151"</definedName>
    <definedName name="IQ_SECURED_DEBT" hidden="1">"c2546"</definedName>
    <definedName name="IQ_SECURED_DEBT_PCT" hidden="1">"c2547"</definedName>
    <definedName name="IQ_SECURITY_BORROW" hidden="1">"c1152"</definedName>
    <definedName name="IQ_SECURITY_LEVEL" hidden="1">"c2159"</definedName>
    <definedName name="IQ_SECURITY_NOTES" hidden="1">"c2202"</definedName>
    <definedName name="IQ_SECURITY_OWN" hidden="1">"c1153"</definedName>
    <definedName name="IQ_SECURITY_RESELL" hidden="1">"c1154"</definedName>
    <definedName name="IQ_SECURITY_TYPE" hidden="1">"c2158"</definedName>
    <definedName name="IQ_SEPARATE_ACCT_ASSETS" hidden="1">"c1155"</definedName>
    <definedName name="IQ_SEPARATE_ACCT_LIAB" hidden="1">"c1156"</definedName>
    <definedName name="IQ_SERV_CHARGE_DEPOSITS" hidden="1">"c1157"</definedName>
    <definedName name="IQ_SGA" hidden="1">"c1158"</definedName>
    <definedName name="IQ_SGA_BNK" hidden="1">"c1159"</definedName>
    <definedName name="IQ_SGA_INS" hidden="1">"c1160"</definedName>
    <definedName name="IQ_SGA_MARGIN" hidden="1">"c1898"</definedName>
    <definedName name="IQ_SGA_REIT" hidden="1">"c1161"</definedName>
    <definedName name="IQ_SGA_SUPPL" hidden="1">"c1162"</definedName>
    <definedName name="IQ_SGA_UTI" hidden="1">"c1163"</definedName>
    <definedName name="IQ_SHAREOUTSTANDING" hidden="1">"c1347"</definedName>
    <definedName name="IQ_SHARESOUTSTANDING" hidden="1">"c1164"</definedName>
    <definedName name="IQ_SHORT_INTEREST" hidden="1">"c1165"</definedName>
    <definedName name="IQ_SHORT_INTEREST_OVER_FLOAT" hidden="1">"c1577"</definedName>
    <definedName name="IQ_SHORT_INTEREST_PERCENT" hidden="1">"c1576"</definedName>
    <definedName name="IQ_SHORT_TERM_INVEST" hidden="1">"c1425"</definedName>
    <definedName name="IQ_SMALL_INT_BEAR_CD" hidden="1">"c1166"</definedName>
    <definedName name="IQ_SOFTWARE" hidden="1">"c1167"</definedName>
    <definedName name="IQ_SOURCE" hidden="1">"c1168"</definedName>
    <definedName name="IQ_SP" hidden="1">"c2171"</definedName>
    <definedName name="IQ_SP_BANK" hidden="1">"c2637"</definedName>
    <definedName name="IQ_SP_BANK_ACTION" hidden="1">"c2636"</definedName>
    <definedName name="IQ_SP_BANK_DATE" hidden="1">"c2635"</definedName>
    <definedName name="IQ_SP_DATE" hidden="1">"c2172"</definedName>
    <definedName name="IQ_SP_FIN_ENHANCE_FX" hidden="1">"c2631"</definedName>
    <definedName name="IQ_SP_FIN_ENHANCE_FX_ACTION" hidden="1">"c2630"</definedName>
    <definedName name="IQ_SP_FIN_ENHANCE_FX_DATE" hidden="1">"c2629"</definedName>
    <definedName name="IQ_SP_FIN_ENHANCE_LC" hidden="1">"c2634"</definedName>
    <definedName name="IQ_SP_FIN_ENHANCE_LC_ACTION" hidden="1">"c2633"</definedName>
    <definedName name="IQ_SP_FIN_ENHANCE_LC_DATE" hidden="1">"c2632"</definedName>
    <definedName name="IQ_SP_FIN_STRENGTH_LC_ACTION_LT" hidden="1">"c2625"</definedName>
    <definedName name="IQ_SP_FIN_STRENGTH_LC_ACTION_ST" hidden="1">"c2626"</definedName>
    <definedName name="IQ_SP_FIN_STRENGTH_LC_DATE_LT" hidden="1">"c2623"</definedName>
    <definedName name="IQ_SP_FIN_STRENGTH_LC_DATE_ST" hidden="1">"c2624"</definedName>
    <definedName name="IQ_SP_FIN_STRENGTH_LC_LT" hidden="1">"c2627"</definedName>
    <definedName name="IQ_SP_FIN_STRENGTH_LC_ST" hidden="1">"c2628"</definedName>
    <definedName name="IQ_SP_FX_ACTION_LT" hidden="1">"c2613"</definedName>
    <definedName name="IQ_SP_FX_ACTION_ST" hidden="1">"c2614"</definedName>
    <definedName name="IQ_SP_FX_DATE_LT" hidden="1">"c2611"</definedName>
    <definedName name="IQ_SP_FX_DATE_ST" hidden="1">"c2612"</definedName>
    <definedName name="IQ_SP_FX_LT" hidden="1">"c2615"</definedName>
    <definedName name="IQ_SP_FX_ST" hidden="1">"c2616"</definedName>
    <definedName name="IQ_SP_ISSUE_ACTION" hidden="1">"c2644"</definedName>
    <definedName name="IQ_SP_ISSUE_DATE" hidden="1">"c2643"</definedName>
    <definedName name="IQ_SP_ISSUE_LT" hidden="1">"c2645"</definedName>
    <definedName name="IQ_SP_ISSUE_OUTLOOK_WATCH" hidden="1">"c2650"</definedName>
    <definedName name="IQ_SP_ISSUE_OUTLOOK_WATCH_DATE" hidden="1">"c2649"</definedName>
    <definedName name="IQ_SP_ISSUE_RECOVER" hidden="1">"c2648"</definedName>
    <definedName name="IQ_SP_ISSUE_RECOVER_ACTION" hidden="1">"c2647"</definedName>
    <definedName name="IQ_SP_ISSUE_RECOVER_DATE" hidden="1">"c2646"</definedName>
    <definedName name="IQ_SP_LC_ACTION_LT" hidden="1">"c2619"</definedName>
    <definedName name="IQ_SP_LC_ACTION_ST" hidden="1">"c2620"</definedName>
    <definedName name="IQ_SP_LC_DATE_LT" hidden="1">"c2617"</definedName>
    <definedName name="IQ_SP_LC_DATE_ST" hidden="1">"c2618"</definedName>
    <definedName name="IQ_SP_LC_LT" hidden="1">"c2621"</definedName>
    <definedName name="IQ_SP_LC_ST" hidden="1">"c2622"</definedName>
    <definedName name="IQ_SP_OUTLOOK_WATCH" hidden="1">"c2639"</definedName>
    <definedName name="IQ_SP_OUTLOOK_WATCH_DATE" hidden="1">"c2638"</definedName>
    <definedName name="IQ_SP_REASON" hidden="1">"c2174"</definedName>
    <definedName name="IQ_SP_STATUS" hidden="1">"c2173"</definedName>
    <definedName name="IQ_SPECIAL_DIV_CF" hidden="1">"c1169"</definedName>
    <definedName name="IQ_SPECIAL_DIV_CF_BNK" hidden="1">"c1170"</definedName>
    <definedName name="IQ_SPECIAL_DIV_CF_BR" hidden="1">"c1171"</definedName>
    <definedName name="IQ_SPECIAL_DIV_CF_FIN" hidden="1">"c1172"</definedName>
    <definedName name="IQ_SPECIAL_DIV_CF_INS" hidden="1">"c1173"</definedName>
    <definedName name="IQ_SPECIAL_DIV_CF_REIT" hidden="1">"c1174"</definedName>
    <definedName name="IQ_SPECIAL_DIV_CF_UTI" hidden="1">"c1175"</definedName>
    <definedName name="IQ_SPECIAL_DIV_SHARE" hidden="1">"c3007"</definedName>
    <definedName name="IQ_SR_BONDS_NOTES" hidden="1">"c2501"</definedName>
    <definedName name="IQ_SR_BONDS_NOTES_PCT" hidden="1">"c2502"</definedName>
    <definedName name="IQ_SR_DEBT" hidden="1">"c2526"</definedName>
    <definedName name="IQ_SR_DEBT_EBITDA" hidden="1">"c2552"</definedName>
    <definedName name="IQ_SR_DEBT_EBITDA_CAPEX" hidden="1">"c2553"</definedName>
    <definedName name="IQ_SR_DEBT_PCT" hidden="1">"c2527"</definedName>
    <definedName name="IQ_SR_SUB_DEBT" hidden="1">"c2530"</definedName>
    <definedName name="IQ_SR_SUB_DEBT_EBITDA" hidden="1">"c2556"</definedName>
    <definedName name="IQ_SR_SUB_DEBT_EBITDA_CAPEX" hidden="1">"c2557"</definedName>
    <definedName name="IQ_SR_SUB_DEBT_PCT" hidden="1">"c2531"</definedName>
    <definedName name="IQ_ST_DEBT" hidden="1">"c1176"</definedName>
    <definedName name="IQ_ST_DEBT_BNK" hidden="1">"c1177"</definedName>
    <definedName name="IQ_ST_DEBT_BR" hidden="1">"c1178"</definedName>
    <definedName name="IQ_ST_DEBT_FIN" hidden="1">"c1179"</definedName>
    <definedName name="IQ_ST_DEBT_INS" hidden="1">"c1180"</definedName>
    <definedName name="IQ_ST_DEBT_ISSUED" hidden="1">"c1181"</definedName>
    <definedName name="IQ_ST_DEBT_ISSUED_BNK" hidden="1">"c1182"</definedName>
    <definedName name="IQ_ST_DEBT_ISSUED_BR" hidden="1">"c1183"</definedName>
    <definedName name="IQ_ST_DEBT_ISSUED_FIN" hidden="1">"c1184"</definedName>
    <definedName name="IQ_ST_DEBT_ISSUED_INS" hidden="1">"c1185"</definedName>
    <definedName name="IQ_ST_DEBT_ISSUED_REIT" hidden="1">"c1186"</definedName>
    <definedName name="IQ_ST_DEBT_ISSUED_UTI" hidden="1">"c1187"</definedName>
    <definedName name="IQ_ST_DEBT_PCT" hidden="1">"c2539"</definedName>
    <definedName name="IQ_ST_DEBT_REIT" hidden="1">"c1188"</definedName>
    <definedName name="IQ_ST_DEBT_REPAID" hidden="1">"c1189"</definedName>
    <definedName name="IQ_ST_DEBT_REPAID_BNK" hidden="1">"c1190"</definedName>
    <definedName name="IQ_ST_DEBT_REPAID_BR" hidden="1">"c1191"</definedName>
    <definedName name="IQ_ST_DEBT_REPAID_FIN" hidden="1">"c1192"</definedName>
    <definedName name="IQ_ST_DEBT_REPAID_INS" hidden="1">"c1193"</definedName>
    <definedName name="IQ_ST_DEBT_REPAID_REIT" hidden="1">"c1194"</definedName>
    <definedName name="IQ_ST_DEBT_REPAID_UTI" hidden="1">"c1195"</definedName>
    <definedName name="IQ_ST_DEBT_UTI" hidden="1">"c1196"</definedName>
    <definedName name="IQ_ST_INVEST" hidden="1">"c1197"</definedName>
    <definedName name="IQ_ST_INVEST_UTI" hidden="1">"c1198"</definedName>
    <definedName name="IQ_ST_NOTE_RECEIV" hidden="1">"c1199"</definedName>
    <definedName name="IQ_STATE" hidden="1">"c1200"</definedName>
    <definedName name="IQ_STATUTORY_SURPLUS" hidden="1">"c1201"</definedName>
    <definedName name="IQ_STOCK_BASED" hidden="1">"c1202"</definedName>
    <definedName name="IQ_STOCK_BASED_AT" hidden="1">"c2999"</definedName>
    <definedName name="IQ_STOCK_BASED_CF" hidden="1">"c1203"</definedName>
    <definedName name="IQ_STOCK_BASED_COGS" hidden="1">"c2990"</definedName>
    <definedName name="IQ_STOCK_BASED_GA" hidden="1">"c2993"</definedName>
    <definedName name="IQ_STOCK_BASED_OTHER" hidden="1">"c2995"</definedName>
    <definedName name="IQ_STOCK_BASED_RD" hidden="1">"c2991"</definedName>
    <definedName name="IQ_STOCK_BASED_SGA" hidden="1">"c2994"</definedName>
    <definedName name="IQ_STOCK_BASED_SM" hidden="1">"c2992"</definedName>
    <definedName name="IQ_STOCK_BASED_TOTAL" hidden="1">"c3040"</definedName>
    <definedName name="IQ_STRIKE_PRICE_ISSUED" hidden="1">"c1645"</definedName>
    <definedName name="IQ_STRIKE_PRICE_OS" hidden="1">"c1646"</definedName>
    <definedName name="IQ_STW" hidden="1">"c2166"</definedName>
    <definedName name="IQ_SUB_BONDS_NOTES" hidden="1">"c2503"</definedName>
    <definedName name="IQ_SUB_BONDS_NOTES_PCT" hidden="1">"c2504"</definedName>
    <definedName name="IQ_SUB_DEBT" hidden="1">"c2532"</definedName>
    <definedName name="IQ_SUB_DEBT_EBITDA" hidden="1">"c2558"</definedName>
    <definedName name="IQ_SUB_DEBT_EBITDA_CAPEX" hidden="1">"c2559"</definedName>
    <definedName name="IQ_SUB_DEBT_PCT" hidden="1">"c2533"</definedName>
    <definedName name="IQ_SUB_LEASE_AFTER_FIVE" hidden="1">"c1207"</definedName>
    <definedName name="IQ_SUB_LEASE_INC_CY" hidden="1">"c1208"</definedName>
    <definedName name="IQ_SUB_LEASE_INC_CY1" hidden="1">"c1209"</definedName>
    <definedName name="IQ_SUB_LEASE_INC_CY2" hidden="1">"c1210"</definedName>
    <definedName name="IQ_SUB_LEASE_INC_CY3" hidden="1">"c1211"</definedName>
    <definedName name="IQ_SUB_LEASE_INC_CY4" hidden="1">"c1212"</definedName>
    <definedName name="IQ_SUB_LEASE_NEXT_FIVE" hidden="1">"c1213"</definedName>
    <definedName name="IQ_SVA" hidden="1">"c1214"</definedName>
    <definedName name="IQ_TARGET_PRICE_NUM" hidden="1">"c1653"</definedName>
    <definedName name="IQ_TARGET_PRICE_STDDEV" hidden="1">"c1654"</definedName>
    <definedName name="IQ_TAX_BENEFIT_OPTIONS" hidden="1">"c1215"</definedName>
    <definedName name="IQ_TAX_EQUIV_NET_INT_INC" hidden="1">"c1216"</definedName>
    <definedName name="IQ_TBV" hidden="1">"c1906"</definedName>
    <definedName name="IQ_TBV_10YR_ANN_GROWTH" hidden="1">"c1936"</definedName>
    <definedName name="IQ_TBV_1YR_ANN_GROWTH" hidden="1">"c1931"</definedName>
    <definedName name="IQ_TBV_2YR_ANN_GROWTH" hidden="1">"c1932"</definedName>
    <definedName name="IQ_TBV_3YR_ANN_GROWTH" hidden="1">"c1933"</definedName>
    <definedName name="IQ_TBV_5YR_ANN_GROWTH" hidden="1">"c1934"</definedName>
    <definedName name="IQ_TBV_7YR_ANN_GROWTH" hidden="1">"c1935"</definedName>
    <definedName name="IQ_TBV_SHARE" hidden="1">"c1217"</definedName>
    <definedName name="IQ_TEMPLATE" hidden="1">"c1521"</definedName>
    <definedName name="IQ_TENANT" hidden="1">"c1218"</definedName>
    <definedName name="IQ_TERM_LOANS" hidden="1">"c2499"</definedName>
    <definedName name="IQ_TERM_LOANS_PCT" hidden="1">"c2500"</definedName>
    <definedName name="IQ_TEV" hidden="1">"c1219"</definedName>
    <definedName name="IQ_TEV_EBIT" hidden="1">"c1220"</definedName>
    <definedName name="IQ_TEV_EBIT_AVG" hidden="1">"c1221"</definedName>
    <definedName name="IQ_TEV_EBIT_FWD" hidden="1">"c2238"</definedName>
    <definedName name="IQ_TEV_EBITDA" hidden="1">"c1222"</definedName>
    <definedName name="IQ_TEV_EBITDA_AVG" hidden="1">"c1223"</definedName>
    <definedName name="IQ_TEV_EBITDA_FWD" hidden="1">"c1224"</definedName>
    <definedName name="IQ_TEV_EMPLOYEE_AVG" hidden="1">"c1225"</definedName>
    <definedName name="IQ_TEV_TOTAL_REV" hidden="1">"c1226"</definedName>
    <definedName name="IQ_TEV_TOTAL_REV_AVG" hidden="1">"c1227"</definedName>
    <definedName name="IQ_TEV_TOTAL_REV_FWD" hidden="1">"c1228"</definedName>
    <definedName name="IQ_TEV_UFCF" hidden="1">"c2208"</definedName>
    <definedName name="IQ_TIER_ONE_CAPITAL" hidden="1">"c2667"</definedName>
    <definedName name="IQ_TIER_ONE_RATIO" hidden="1">"c1229"</definedName>
    <definedName name="IQ_TIER_TWO_CAPITAL" hidden="1">"c2669"</definedName>
    <definedName name="IQ_TIME_DEP" hidden="1">"c1230"</definedName>
    <definedName name="IQ_TODAY" hidden="1">0</definedName>
    <definedName name="IQ_TOT_ADJ_INC" hidden="1">"c1616"</definedName>
    <definedName name="IQ_TOTAL_AR_BR" hidden="1">"c1231"</definedName>
    <definedName name="IQ_TOTAL_AR_REIT" hidden="1">"c1232"</definedName>
    <definedName name="IQ_TOTAL_AR_UTI" hidden="1">"c1233"</definedName>
    <definedName name="IQ_TOTAL_ASSETS" hidden="1">"c1234"</definedName>
    <definedName name="IQ_TOTAL_ASSETS_10YR_ANN_GROWTH" hidden="1">"c1235"</definedName>
    <definedName name="IQ_TOTAL_ASSETS_1YR_ANN_GROWTH" hidden="1">"c1236"</definedName>
    <definedName name="IQ_TOTAL_ASSETS_2YR_ANN_GROWTH" hidden="1">"c1237"</definedName>
    <definedName name="IQ_TOTAL_ASSETS_3YR_ANN_GROWTH" hidden="1">"c1238"</definedName>
    <definedName name="IQ_TOTAL_ASSETS_5YR_ANN_GROWTH" hidden="1">"c1239"</definedName>
    <definedName name="IQ_TOTAL_ASSETS_7YR_ANN_GROWTH" hidden="1">"c1240"</definedName>
    <definedName name="IQ_TOTAL_AVG_CE_TOTAL_AVG_ASSETS" hidden="1">"c1241"</definedName>
    <definedName name="IQ_TOTAL_AVG_EQUITY_TOTAL_AVG_ASSETS" hidden="1">"c1242"</definedName>
    <definedName name="IQ_TOTAL_BANK_CAPITAL" hidden="1">"c2668"</definedName>
    <definedName name="IQ_TOTAL_CA" hidden="1">"c1243"</definedName>
    <definedName name="IQ_TOTAL_CAP" hidden="1">"c1507"</definedName>
    <definedName name="IQ_TOTAL_CAPITAL_RATIO" hidden="1">"c1244"</definedName>
    <definedName name="IQ_TOTAL_CASH_DIVID" hidden="1">"c1455"</definedName>
    <definedName name="IQ_TOTAL_CASH_FINAN" hidden="1">"c1352"</definedName>
    <definedName name="IQ_TOTAL_CASH_INVEST" hidden="1">"c1353"</definedName>
    <definedName name="IQ_TOTAL_CASH_OPER" hidden="1">"c1354"</definedName>
    <definedName name="IQ_TOTAL_CHURN" hidden="1">"c2122"</definedName>
    <definedName name="IQ_TOTAL_CL" hidden="1">"c1245"</definedName>
    <definedName name="IQ_TOTAL_COMMON" hidden="1">"c1411"</definedName>
    <definedName name="IQ_TOTAL_COMMON_EQUITY" hidden="1">"c1246"</definedName>
    <definedName name="IQ_TOTAL_CURRENT_ASSETS" hidden="1">"c1430"</definedName>
    <definedName name="IQ_TOTAL_CURRENT_LIAB" hidden="1">"c1431"</definedName>
    <definedName name="IQ_TOTAL_DEBT" hidden="1">"c1247"</definedName>
    <definedName name="IQ_TOTAL_DEBT_CAPITAL" hidden="1">"c1248"</definedName>
    <definedName name="IQ_TOTAL_DEBT_EBITDA" hidden="1">"c1249"</definedName>
    <definedName name="IQ_TOTAL_DEBT_EBITDA_CAPEX" hidden="1">"c2948"</definedName>
    <definedName name="IQ_TOTAL_DEBT_EQUITY" hidden="1">"c1250"</definedName>
    <definedName name="IQ_TOTAL_DEBT_EXCL_FIN" hidden="1">"c2937"</definedName>
    <definedName name="IQ_TOTAL_DEBT_ISSUED" hidden="1">"c1251"</definedName>
    <definedName name="IQ_TOTAL_DEBT_ISSUED_BNK" hidden="1">"c1252"</definedName>
    <definedName name="IQ_TOTAL_DEBT_ISSUED_BR" hidden="1">"c1253"</definedName>
    <definedName name="IQ_TOTAL_DEBT_ISSUED_FIN" hidden="1">"c1254"</definedName>
    <definedName name="IQ_TOTAL_DEBT_ISSUED_REIT" hidden="1">"c1255"</definedName>
    <definedName name="IQ_TOTAL_DEBT_ISSUED_UTI" hidden="1">"c1256"</definedName>
    <definedName name="IQ_TOTAL_DEBT_ISSUES_INS" hidden="1">"c1257"</definedName>
    <definedName name="IQ_TOTAL_DEBT_OVER_EBITDA" hidden="1">"c1433"</definedName>
    <definedName name="IQ_TOTAL_DEBT_OVER_TOTAL_BV" hidden="1">"c1434"</definedName>
    <definedName name="IQ_TOTAL_DEBT_OVER_TOTAL_CAP" hidden="1">"c1432"</definedName>
    <definedName name="IQ_TOTAL_DEBT_REPAID" hidden="1">"c1258"</definedName>
    <definedName name="IQ_TOTAL_DEBT_REPAID_BNK" hidden="1">"c1259"</definedName>
    <definedName name="IQ_TOTAL_DEBT_REPAID_BR" hidden="1">"c1260"</definedName>
    <definedName name="IQ_TOTAL_DEBT_REPAID_FIN" hidden="1">"c1261"</definedName>
    <definedName name="IQ_TOTAL_DEBT_REPAID_INS" hidden="1">"c1262"</definedName>
    <definedName name="IQ_TOTAL_DEBT_REPAID_REIT" hidden="1">"c1263"</definedName>
    <definedName name="IQ_TOTAL_DEBT_REPAID_UTI" hidden="1">"c1264"</definedName>
    <definedName name="IQ_TOTAL_DEPOSITS" hidden="1">"c1265"</definedName>
    <definedName name="IQ_TOTAL_DIV_PAID_CF" hidden="1">"c1266"</definedName>
    <definedName name="IQ_TOTAL_EMPLOYEE" hidden="1">"c2141"</definedName>
    <definedName name="IQ_TOTAL_EMPLOYEES" hidden="1">"c1522"</definedName>
    <definedName name="IQ_TOTAL_EQUITY" hidden="1">"c1267"</definedName>
    <definedName name="IQ_TOTAL_EQUITY_10YR_ANN_GROWTH" hidden="1">"c1268"</definedName>
    <definedName name="IQ_TOTAL_EQUITY_1YR_ANN_GROWTH" hidden="1">"c1269"</definedName>
    <definedName name="IQ_TOTAL_EQUITY_2YR_ANN_GROWTH" hidden="1">"c1270"</definedName>
    <definedName name="IQ_TOTAL_EQUITY_3YR_ANN_GROWTH" hidden="1">"c1271"</definedName>
    <definedName name="IQ_TOTAL_EQUITY_5YR_ANN_GROWTH" hidden="1">"c1272"</definedName>
    <definedName name="IQ_TOTAL_EQUITY_7YR_ANN_GROWTH" hidden="1">"c1273"</definedName>
    <definedName name="IQ_TOTAL_EQUITY_ALLOWANCE_TOTAL_LOANS" hidden="1">"c1274"</definedName>
    <definedName name="IQ_TOTAL_INTEREST_EXP" hidden="1">"c1382"</definedName>
    <definedName name="IQ_TOTAL_INVENTORY" hidden="1">"c1385"</definedName>
    <definedName name="IQ_TOTAL_INVEST" hidden="1">"c1275"</definedName>
    <definedName name="IQ_TOTAL_LIAB" hidden="1">"c1276"</definedName>
    <definedName name="IQ_TOTAL_LIAB_BNK" hidden="1">"c1277"</definedName>
    <definedName name="IQ_TOTAL_LIAB_BR" hidden="1">"c1278"</definedName>
    <definedName name="IQ_TOTAL_LIAB_EQUITY" hidden="1">"c1279"</definedName>
    <definedName name="IQ_TOTAL_LIAB_FIN" hidden="1">"c1280"</definedName>
    <definedName name="IQ_TOTAL_LIAB_INS" hidden="1">"c1281"</definedName>
    <definedName name="IQ_TOTAL_LIAB_REIT" hidden="1">"c1282"</definedName>
    <definedName name="IQ_TOTAL_LIAB_SHAREHOLD" hidden="1">"c1435"</definedName>
    <definedName name="IQ_TOTAL_LIAB_TOTAL_ASSETS" hidden="1">"c1283"</definedName>
    <definedName name="IQ_TOTAL_LONG_DEBT" hidden="1">"c1617"</definedName>
    <definedName name="IQ_TOTAL_NON_REC" hidden="1">"c1444"</definedName>
    <definedName name="IQ_TOTAL_OPER_EXP_BR" hidden="1">"c1284"</definedName>
    <definedName name="IQ_TOTAL_OPER_EXP_FIN" hidden="1">"c1285"</definedName>
    <definedName name="IQ_TOTAL_OPER_EXP_INS" hidden="1">"c1286"</definedName>
    <definedName name="IQ_TOTAL_OPER_EXP_REIT" hidden="1">"c1287"</definedName>
    <definedName name="IQ_TOTAL_OPER_EXP_UTI" hidden="1">"c1288"</definedName>
    <definedName name="IQ_TOTAL_OPER_EXPEN" hidden="1">"c1445"</definedName>
    <definedName name="IQ_TOTAL_OPTIONS_BEG_OS" hidden="1">"c2693"</definedName>
    <definedName name="IQ_TOTAL_OPTIONS_CANCELLED" hidden="1">"c2696"</definedName>
    <definedName name="IQ_TOTAL_OPTIONS_END_OS" hidden="1">"c2697"</definedName>
    <definedName name="IQ_TOTAL_OPTIONS_EXERCISED" hidden="1">"c2695"</definedName>
    <definedName name="IQ_TOTAL_OPTIONS_GRANTED" hidden="1">"c2694"</definedName>
    <definedName name="IQ_TOTAL_OTHER_OPER" hidden="1">"c1289"</definedName>
    <definedName name="IQ_TOTAL_OUTSTANDING_BS_DATE" hidden="1">"c1022"</definedName>
    <definedName name="IQ_TOTAL_OUTSTANDING_FILING_DATE" hidden="1">"c2107"</definedName>
    <definedName name="IQ_TOTAL_PENSION_ASSETS" hidden="1">"c1290"</definedName>
    <definedName name="IQ_TOTAL_PENSION_ASSETS_DOMESTIC" hidden="1">"c2658"</definedName>
    <definedName name="IQ_TOTAL_PENSION_ASSETS_FOREIGN" hidden="1">"c2666"</definedName>
    <definedName name="IQ_TOTAL_PENSION_EXP" hidden="1">"c1291"</definedName>
    <definedName name="IQ_TOTAL_PRINCIPAL" hidden="1">"c2509"</definedName>
    <definedName name="IQ_TOTAL_PRINCIPAL_PCT" hidden="1">"c2510"</definedName>
    <definedName name="IQ_TOTAL_PROVED_RESERVES_NGL" hidden="1">"c2924"</definedName>
    <definedName name="IQ_TOTAL_PROVED_RESERVES_OIL" hidden="1">"c2040"</definedName>
    <definedName name="IQ_TOTAL_RECEIV" hidden="1">"c1293"</definedName>
    <definedName name="IQ_TOTAL_REV" hidden="1">"c1294"</definedName>
    <definedName name="IQ_TOTAL_REV_10YR_ANN_GROWTH" hidden="1">"c1295"</definedName>
    <definedName name="IQ_TOTAL_REV_1YR_ANN_GROWTH" hidden="1">"c1296"</definedName>
    <definedName name="IQ_TOTAL_REV_2YR_ANN_GROWTH" hidden="1">"c1297"</definedName>
    <definedName name="IQ_TOTAL_REV_3YR_ANN_GROWTH" hidden="1">"c1298"</definedName>
    <definedName name="IQ_TOTAL_REV_5YR_ANN_GROWTH" hidden="1">"c1299"</definedName>
    <definedName name="IQ_TOTAL_REV_7YR_ANN_GROWTH" hidden="1">"c1300"</definedName>
    <definedName name="IQ_TOTAL_REV_AS_REPORTED" hidden="1">"c1301"</definedName>
    <definedName name="IQ_TOTAL_REV_BNK" hidden="1">"c1302"</definedName>
    <definedName name="IQ_TOTAL_REV_BR" hidden="1">"c1303"</definedName>
    <definedName name="IQ_TOTAL_REV_EMPLOYEE" hidden="1">"c1304"</definedName>
    <definedName name="IQ_TOTAL_REV_FIN" hidden="1">"c1305"</definedName>
    <definedName name="IQ_TOTAL_REV_INS" hidden="1">"c1306"</definedName>
    <definedName name="IQ_TOTAL_REV_REIT" hidden="1">"c1307"</definedName>
    <definedName name="IQ_TOTAL_REV_SHARE" hidden="1">"c1912"</definedName>
    <definedName name="IQ_TOTAL_REV_UTI" hidden="1">"c1308"</definedName>
    <definedName name="IQ_TOTAL_REVENUE" hidden="1">"c1436"</definedName>
    <definedName name="IQ_TOTAL_SPECIAL" hidden="1">"c1618"</definedName>
    <definedName name="IQ_TOTAL_ST_BORROW" hidden="1">"c1424"</definedName>
    <definedName name="IQ_TOTAL_SUB_DEBT" hidden="1">"c2528"</definedName>
    <definedName name="IQ_TOTAL_SUB_DEBT_EBITDA" hidden="1">"c2554"</definedName>
    <definedName name="IQ_TOTAL_SUB_DEBT_EBITDA_CAPEX" hidden="1">"c2555"</definedName>
    <definedName name="IQ_TOTAL_SUB_DEBT_PCT" hidden="1">"c2529"</definedName>
    <definedName name="IQ_TOTAL_SUBS" hidden="1">"c2119"</definedName>
    <definedName name="IQ_TOTAL_UNUSUAL" hidden="1">"c1508"</definedName>
    <definedName name="IQ_TOTAL_WARRANTS_BEG_OS" hidden="1">"c2719"</definedName>
    <definedName name="IQ_TOTAL_WARRANTS_CANCELLED" hidden="1">"c2722"</definedName>
    <definedName name="IQ_TOTAL_WARRANTS_END_OS" hidden="1">"c2723"</definedName>
    <definedName name="IQ_TOTAL_WARRANTS_EXERCISED" hidden="1">"c2721"</definedName>
    <definedName name="IQ_TOTAL_WARRANTS_ISSUED" hidden="1">"c2720"</definedName>
    <definedName name="IQ_TR_ACCT_METHOD" hidden="1">"c2363"</definedName>
    <definedName name="IQ_TR_ACQ_52_WK_HI_PCT" hidden="1">"c2348"</definedName>
    <definedName name="IQ_TR_ACQ_52_WK_LOW_PCT" hidden="1">"c2347"</definedName>
    <definedName name="IQ_TR_ACQ_CASH_ST_INVEST" hidden="1">"c2372"</definedName>
    <definedName name="IQ_TR_ACQ_CLOSEPRICE_1D" hidden="1">"c3027"</definedName>
    <definedName name="IQ_TR_ACQ_DILUT_EPS_EXCL" hidden="1">"c3028"</definedName>
    <definedName name="IQ_TR_ACQ_EARNING_CO" hidden="1">"c2379"</definedName>
    <definedName name="IQ_TR_ACQ_EBIT" hidden="1">"c2380"</definedName>
    <definedName name="IQ_TR_ACQ_EBITDA" hidden="1">"c2381"</definedName>
    <definedName name="IQ_TR_ACQ_FILING_CURRENCY" hidden="1">"c3033"</definedName>
    <definedName name="IQ_TR_ACQ_MCAP_1DAY" hidden="1">"c2345"</definedName>
    <definedName name="IQ_TR_ACQ_MIN_INT" hidden="1">"c2374"</definedName>
    <definedName name="IQ_TR_ACQ_NET_DEBT" hidden="1">"c2373"</definedName>
    <definedName name="IQ_TR_ACQ_NI" hidden="1">"c2378"</definedName>
    <definedName name="IQ_TR_ACQ_PRICEDATE_1D" hidden="1">"c2346"</definedName>
    <definedName name="IQ_TR_ACQ_RETURN" hidden="1">"c2349"</definedName>
    <definedName name="IQ_TR_ACQ_STOCKYEARHIGH_1D" hidden="1">"c2343"</definedName>
    <definedName name="IQ_TR_ACQ_STOCKYEARLOW_1D" hidden="1">"c2344"</definedName>
    <definedName name="IQ_TR_ACQ_TOTAL_ASSETS" hidden="1">"c2371"</definedName>
    <definedName name="IQ_TR_ACQ_TOTAL_COMMON_EQ" hidden="1">"c2377"</definedName>
    <definedName name="IQ_TR_ACQ_TOTAL_DEBT" hidden="1">"c2376"</definedName>
    <definedName name="IQ_TR_ACQ_TOTAL_PREF" hidden="1">"c2375"</definedName>
    <definedName name="IQ_TR_ACQ_TOTAL_REV" hidden="1">"c2382"</definedName>
    <definedName name="IQ_TR_ADJ_SIZE" hidden="1">"c3024"</definedName>
    <definedName name="IQ_TR_ANN_DATE" hidden="1">"c2395"</definedName>
    <definedName name="IQ_TR_ANN_DATE_BL" hidden="1">"c2394"</definedName>
    <definedName name="IQ_TR_BID_DATE" hidden="1">"c2357"</definedName>
    <definedName name="IQ_TR_BLUESKY_FEES" hidden="1">"c2277"</definedName>
    <definedName name="IQ_TR_BUY_ACC_ADVISORS" hidden="1">"c3048"</definedName>
    <definedName name="IQ_TR_BUY_FIN_ADVISORS" hidden="1">"c3045"</definedName>
    <definedName name="IQ_TR_BUY_LEG_ADVISORS" hidden="1">"c2387"</definedName>
    <definedName name="IQ_TR_BUYER_ID" hidden="1">"c2404"</definedName>
    <definedName name="IQ_TR_BUYERNAME" hidden="1">"c2401"</definedName>
    <definedName name="IQ_TR_CANCELLED_DATE" hidden="1">"c2284"</definedName>
    <definedName name="IQ_TR_CASH_CONSID_PCT" hidden="1">"c2296"</definedName>
    <definedName name="IQ_TR_CASH_ST_INVEST" hidden="1">"c3025"</definedName>
    <definedName name="IQ_TR_CHANGE_CONTROL" hidden="1">"c2365"</definedName>
    <definedName name="IQ_TR_CLOSED_DATE" hidden="1">"c2283"</definedName>
    <definedName name="IQ_TR_CO_NET_PROCEEDS" hidden="1">"c2268"</definedName>
    <definedName name="IQ_TR_CO_NET_PROCEEDS_PCT" hidden="1">"c2270"</definedName>
    <definedName name="IQ_TR_COMMENTS" hidden="1">"c2383"</definedName>
    <definedName name="IQ_TR_CURRENCY" hidden="1">"c3016"</definedName>
    <definedName name="IQ_TR_DEAL_ATTITUDE" hidden="1">"c2364"</definedName>
    <definedName name="IQ_TR_DEAL_CONDITIONS" hidden="1">"c2367"</definedName>
    <definedName name="IQ_TR_DEAL_RESOLUTION" hidden="1">"c2391"</definedName>
    <definedName name="IQ_TR_DEAL_RESPONSES" hidden="1">"c2366"</definedName>
    <definedName name="IQ_TR_DEBT_CONSID_PCT" hidden="1">"c2299"</definedName>
    <definedName name="IQ_TR_DEF_AGRMT_DATE" hidden="1">"c2285"</definedName>
    <definedName name="IQ_TR_DISCLOSED_FEES_EXP" hidden="1">"c2288"</definedName>
    <definedName name="IQ_TR_EARNOUTS" hidden="1">"c3023"</definedName>
    <definedName name="IQ_TR_EXPIRED_DATE" hidden="1">"c2412"</definedName>
    <definedName name="IQ_TR_GROSS_OFFERING_AMT" hidden="1">"c2262"</definedName>
    <definedName name="IQ_TR_HYBRID_CONSID_PCT" hidden="1">"c2300"</definedName>
    <definedName name="IQ_TR_IMPLIED_EQ" hidden="1">"c3018"</definedName>
    <definedName name="IQ_TR_IMPLIED_EQ_BV" hidden="1">"c3019"</definedName>
    <definedName name="IQ_TR_IMPLIED_EQ_NI_LTM" hidden="1">"c3020"</definedName>
    <definedName name="IQ_TR_IMPLIED_EV" hidden="1">"c2301"</definedName>
    <definedName name="IQ_TR_IMPLIED_EV_BV" hidden="1">"c2306"</definedName>
    <definedName name="IQ_TR_IMPLIED_EV_EBIT" hidden="1">"c2302"</definedName>
    <definedName name="IQ_TR_IMPLIED_EV_EBITDA" hidden="1">"c2303"</definedName>
    <definedName name="IQ_TR_IMPLIED_EV_NI_LTM" hidden="1">"c2307"</definedName>
    <definedName name="IQ_TR_IMPLIED_EV_REV" hidden="1">"c2304"</definedName>
    <definedName name="IQ_TR_LOI_DATE" hidden="1">"c2282"</definedName>
    <definedName name="IQ_TR_MAJ_MIN_STAKE" hidden="1">"c2389"</definedName>
    <definedName name="IQ_TR_NEGOTIATED_BUYBACK_PRICE" hidden="1">"c2414"</definedName>
    <definedName name="IQ_TR_NET_ASSUM_LIABILITIES" hidden="1">"c2308"</definedName>
    <definedName name="IQ_TR_NET_PROCEEDS" hidden="1">"c2267"</definedName>
    <definedName name="IQ_TR_OFFER_DATE" hidden="1">"c2265"</definedName>
    <definedName name="IQ_TR_OFFER_DATE_MA" hidden="1">"c3035"</definedName>
    <definedName name="IQ_TR_OFFER_PER_SHARE" hidden="1">"c3017"</definedName>
    <definedName name="IQ_TR_OPTIONS_CONSID_PCT" hidden="1">"c2311"</definedName>
    <definedName name="IQ_TR_OTHER_CONSID" hidden="1">"c3022"</definedName>
    <definedName name="IQ_TR_PCT_SOUGHT" hidden="1">"c2309"</definedName>
    <definedName name="IQ_TR_PFEATURES" hidden="1">"c2384"</definedName>
    <definedName name="IQ_TR_PIPE_CONV_PRICE_SHARE" hidden="1">"c2292"</definedName>
    <definedName name="IQ_TR_PIPE_CPN_PCT" hidden="1">"c2291"</definedName>
    <definedName name="IQ_TR_PIPE_NUMBER_SHARES" hidden="1">"c2293"</definedName>
    <definedName name="IQ_TR_PIPE_PPS" hidden="1">"c2290"</definedName>
    <definedName name="IQ_TR_POSTMONEY_VAL" hidden="1">"c2286"</definedName>
    <definedName name="IQ_TR_PREDEAL_SITUATION" hidden="1">"c2390"</definedName>
    <definedName name="IQ_TR_PREF_CONSID_PCT" hidden="1">"c2310"</definedName>
    <definedName name="IQ_TR_PREMONEY_VAL" hidden="1">"c2287"</definedName>
    <definedName name="IQ_TR_PRINTING_FEES" hidden="1">"c2276"</definedName>
    <definedName name="IQ_TR_PT_MONETARY_VALUES" hidden="1">"c2415"</definedName>
    <definedName name="IQ_TR_PT_NUMBER_SHARES" hidden="1">"c2417"</definedName>
    <definedName name="IQ_TR_PT_PCT_SHARES" hidden="1">"c2416"</definedName>
    <definedName name="IQ_TR_RATING_FEES" hidden="1">"c2275"</definedName>
    <definedName name="IQ_TR_REG_EFFECT_DATE" hidden="1">"c2264"</definedName>
    <definedName name="IQ_TR_REG_FILED_DATE" hidden="1">"c2263"</definedName>
    <definedName name="IQ_TR_RENEWAL_BUYBACK" hidden="1">"c2413"</definedName>
    <definedName name="IQ_TR_ROUND_NUMBER" hidden="1">"c2295"</definedName>
    <definedName name="IQ_TR_SEC_FEES" hidden="1">"c2274"</definedName>
    <definedName name="IQ_TR_SECURITY_TYPE_REG" hidden="1">"c2279"</definedName>
    <definedName name="IQ_TR_SELL_ACC_ADVISORS" hidden="1">"c3049"</definedName>
    <definedName name="IQ_TR_SELL_FIN_ADVISORS" hidden="1">"c3046"</definedName>
    <definedName name="IQ_TR_SELL_LEG_ADVISORS" hidden="1">"c2388"</definedName>
    <definedName name="IQ_TR_SELLER_ID" hidden="1">"c2406"</definedName>
    <definedName name="IQ_TR_SELLERNAME" hidden="1">"c2402"</definedName>
    <definedName name="IQ_TR_SFEATURES" hidden="1">"c2385"</definedName>
    <definedName name="IQ_TR_SH_NET_PROCEEDS" hidden="1">"c2269"</definedName>
    <definedName name="IQ_TR_SH_NET_PROCEEDS_PCT" hidden="1">"c2271"</definedName>
    <definedName name="IQ_TR_SPECIAL_COMMITTEE" hidden="1">"c2362"</definedName>
    <definedName name="IQ_TR_STATUS" hidden="1">"c2399"</definedName>
    <definedName name="IQ_TR_STOCK_CONSID_PCT" hidden="1">"c2312"</definedName>
    <definedName name="IQ_TR_SUSPENDED_DATE" hidden="1">"c2407"</definedName>
    <definedName name="IQ_TR_TARGET_52WKHI_PCT" hidden="1">"c2351"</definedName>
    <definedName name="IQ_TR_TARGET_52WKLOW_PCT" hidden="1">"c2350"</definedName>
    <definedName name="IQ_TR_TARGET_ACC_ADVISORS" hidden="1">"c3047"</definedName>
    <definedName name="IQ_TR_TARGET_CASH_ST_INVEST" hidden="1">"c2327"</definedName>
    <definedName name="IQ_TR_TARGET_CLOSEPRICE_1D" hidden="1">"c2352"</definedName>
    <definedName name="IQ_TR_TARGET_CLOSEPRICE_1M" hidden="1">"c2354"</definedName>
    <definedName name="IQ_TR_TARGET_CLOSEPRICE_1W" hidden="1">"c2353"</definedName>
    <definedName name="IQ_TR_TARGET_DILUT_EPS_EXCL" hidden="1">"c2324"</definedName>
    <definedName name="IQ_TR_TARGET_EARNING_CO" hidden="1">"c2332"</definedName>
    <definedName name="IQ_TR_TARGET_EBIT" hidden="1">"c2333"</definedName>
    <definedName name="IQ_TR_TARGET_EBITDA" hidden="1">"c2334"</definedName>
    <definedName name="IQ_TR_TARGET_FILING_CURRENCY" hidden="1">"c3034"</definedName>
    <definedName name="IQ_TR_TARGET_FIN_ADVISORS" hidden="1">"c3044"</definedName>
    <definedName name="IQ_TR_TARGET_ID" hidden="1">"c2405"</definedName>
    <definedName name="IQ_TR_TARGET_LEG_ADVISORS" hidden="1">"c2386"</definedName>
    <definedName name="IQ_TR_TARGET_MARKETCAP" hidden="1">"c2342"</definedName>
    <definedName name="IQ_TR_TARGET_MIN_INT" hidden="1">"c2328"</definedName>
    <definedName name="IQ_TR_TARGET_NET_DEBT" hidden="1">"c2326"</definedName>
    <definedName name="IQ_TR_TARGET_NI" hidden="1">"c2331"</definedName>
    <definedName name="IQ_TR_TARGET_PRICEDATE_1D" hidden="1">"c2341"</definedName>
    <definedName name="IQ_TR_TARGET_RETURN" hidden="1">"c2355"</definedName>
    <definedName name="IQ_TR_TARGET_SEC_DETAIL" hidden="1">"c3021"</definedName>
    <definedName name="IQ_TR_TARGET_SEC_TI_ID" hidden="1">"c2368"</definedName>
    <definedName name="IQ_TR_TARGET_SEC_TYPE" hidden="1">"c2369"</definedName>
    <definedName name="IQ_TR_TARGET_SPD" hidden="1">"c2313"</definedName>
    <definedName name="IQ_TR_TARGET_SPD_PCT" hidden="1">"c2314"</definedName>
    <definedName name="IQ_TR_TARGET_STOCKPREMIUM_1D" hidden="1">"c2336"</definedName>
    <definedName name="IQ_TR_TARGET_STOCKPREMIUM_1M" hidden="1">"c2337"</definedName>
    <definedName name="IQ_TR_TARGET_STOCKPREMIUM_1W" hidden="1">"c2338"</definedName>
    <definedName name="IQ_TR_TARGET_STOCKYEARHIGH_1D" hidden="1">"c2339"</definedName>
    <definedName name="IQ_TR_TARGET_STOCKYEARLOW_1D" hidden="1">"c2340"</definedName>
    <definedName name="IQ_TR_TARGET_TOTAL_ASSETS" hidden="1">"c2325"</definedName>
    <definedName name="IQ_TR_TARGET_TOTAL_COMMON_EQ" hidden="1">"c2421"</definedName>
    <definedName name="IQ_TR_TARGET_TOTAL_DEBT" hidden="1">"c2330"</definedName>
    <definedName name="IQ_TR_TARGET_TOTAL_PREF" hidden="1">"c2329"</definedName>
    <definedName name="IQ_TR_TARGET_TOTAL_REV" hidden="1">"c2335"</definedName>
    <definedName name="IQ_TR_TARGETNAME" hidden="1">"c2403"</definedName>
    <definedName name="IQ_TR_TERM_FEE" hidden="1">"c2298"</definedName>
    <definedName name="IQ_TR_TERM_FEE_PCT" hidden="1">"c2297"</definedName>
    <definedName name="IQ_TR_TODATE" hidden="1">"c3036"</definedName>
    <definedName name="IQ_TR_TODATE_MONETARY_VALUE" hidden="1">"c2418"</definedName>
    <definedName name="IQ_TR_TODATE_NUMBER_SHARES" hidden="1">"c2420"</definedName>
    <definedName name="IQ_TR_TODATE_PCT_SHARES" hidden="1">"c2419"</definedName>
    <definedName name="IQ_TR_TOTAL_ACCT_FEES" hidden="1">"c2273"</definedName>
    <definedName name="IQ_TR_TOTAL_CASH" hidden="1">"c2315"</definedName>
    <definedName name="IQ_TR_TOTAL_CONSID_SH" hidden="1">"c2316"</definedName>
    <definedName name="IQ_TR_TOTAL_DEBT" hidden="1">"c2317"</definedName>
    <definedName name="IQ_TR_TOTAL_GROSS_TV" hidden="1">"c2318"</definedName>
    <definedName name="IQ_TR_TOTAL_HYBRID" hidden="1">"c2319"</definedName>
    <definedName name="IQ_TR_TOTAL_LEGAL_FEES" hidden="1">"c2272"</definedName>
    <definedName name="IQ_TR_TOTAL_NET_TV" hidden="1">"c2320"</definedName>
    <definedName name="IQ_TR_TOTAL_NEWMONEY" hidden="1">"c2289"</definedName>
    <definedName name="IQ_TR_TOTAL_OPTIONS" hidden="1">"c2322"</definedName>
    <definedName name="IQ_TR_TOTAL_OPTIONS_BUYER" hidden="1">"c3026"</definedName>
    <definedName name="IQ_TR_TOTAL_PREFERRED" hidden="1">"c2321"</definedName>
    <definedName name="IQ_TR_TOTAL_REG_AMT" hidden="1">"c2261"</definedName>
    <definedName name="IQ_TR_TOTAL_STOCK" hidden="1">"c2323"</definedName>
    <definedName name="IQ_TR_TOTAL_TAKEDOWNS" hidden="1">"c2278"</definedName>
    <definedName name="IQ_TR_TOTAL_UW_COMP" hidden="1">"c2280"</definedName>
    <definedName name="IQ_TR_TOTALVALUE" hidden="1">"c2400"</definedName>
    <definedName name="IQ_TR_TRANSACTION_TYPE" hidden="1">"c2398"</definedName>
    <definedName name="IQ_TR_WITHDRAWN_DTE" hidden="1">"c2266"</definedName>
    <definedName name="IQ_TRADE_AR" hidden="1">"c1345"</definedName>
    <definedName name="IQ_TRADE_PRINCIPAL" hidden="1">"c1309"</definedName>
    <definedName name="IQ_TRADING_ASSETS" hidden="1">"c1310"</definedName>
    <definedName name="IQ_TRADING_CURRENCY" hidden="1">"c2212"</definedName>
    <definedName name="IQ_TREASURY" hidden="1">"c1311"</definedName>
    <definedName name="IQ_TREASURY_OTHER_EQUITY" hidden="1">"c1312"</definedName>
    <definedName name="IQ_TREASURY_OTHER_EQUITY_BNK" hidden="1">"c1313"</definedName>
    <definedName name="IQ_TREASURY_OTHER_EQUITY_BR" hidden="1">"c1314"</definedName>
    <definedName name="IQ_TREASURY_OTHER_EQUITY_FIN" hidden="1">"c1315"</definedName>
    <definedName name="IQ_TREASURY_OTHER_EQUITY_INS" hidden="1">"c1316"</definedName>
    <definedName name="IQ_TREASURY_OTHER_EQUITY_REIT" hidden="1">"c1317"</definedName>
    <definedName name="IQ_TREASURY_OTHER_EQUITY_UTI" hidden="1">"c1318"</definedName>
    <definedName name="IQ_TREASURY_STOCK" hidden="1">"c1438"</definedName>
    <definedName name="IQ_TRUST_INC" hidden="1">"c1319"</definedName>
    <definedName name="IQ_TRUST_PREF" hidden="1">"c1320"</definedName>
    <definedName name="IQ_TRUST_PREFERRED" hidden="1">"c3029"</definedName>
    <definedName name="IQ_TRUST_PREFERRED_PCT" hidden="1">"c3030"</definedName>
    <definedName name="IQ_UFCF_10YR_ANN_GROWTH" hidden="1">"c1948"</definedName>
    <definedName name="IQ_UFCF_1YR_ANN_GROWTH" hidden="1">"c1943"</definedName>
    <definedName name="IQ_UFCF_2YR_ANN_GROWTH" hidden="1">"c1944"</definedName>
    <definedName name="IQ_UFCF_3YR_ANN_GROWTH" hidden="1">"c1945"</definedName>
    <definedName name="IQ_UFCF_5YR_ANN_GROWTH" hidden="1">"c1946"</definedName>
    <definedName name="IQ_UFCF_7YR_ANN_GROWTH" hidden="1">"c1947"</definedName>
    <definedName name="IQ_UFCF_MARGIN" hidden="1">"c1962"</definedName>
    <definedName name="IQ_ULT_PARENT" hidden="1">"c3037"</definedName>
    <definedName name="IQ_ULT_PARENT_CIQID" hidden="1">"c3039"</definedName>
    <definedName name="IQ_ULT_PARENT_TICKER" hidden="1">"c3038"</definedName>
    <definedName name="IQ_UNAMORT_DISC" hidden="1">"c2513"</definedName>
    <definedName name="IQ_UNAMORT_DISC_PCT" hidden="1">"c2514"</definedName>
    <definedName name="IQ_UNAMORT_PREMIUM" hidden="1">"c2511"</definedName>
    <definedName name="IQ_UNAMORT_PREMIUM_PCT" hidden="1">"c2512"</definedName>
    <definedName name="IQ_UNDRAWN_CP" hidden="1">"c2518"</definedName>
    <definedName name="IQ_UNDRAWN_CREDIT" hidden="1">"c3032"</definedName>
    <definedName name="IQ_UNDRAWN_RC" hidden="1">"c2517"</definedName>
    <definedName name="IQ_UNDRAWN_TL" hidden="1">"c2519"</definedName>
    <definedName name="IQ_UNEARN_PREMIUM" hidden="1">"c1321"</definedName>
    <definedName name="IQ_UNEARN_REV_CURRENT" hidden="1">"c1322"</definedName>
    <definedName name="IQ_UNEARN_REV_CURRENT_BNK" hidden="1">"c1323"</definedName>
    <definedName name="IQ_UNEARN_REV_CURRENT_BR" hidden="1">"c1324"</definedName>
    <definedName name="IQ_UNEARN_REV_CURRENT_FIN" hidden="1">"c1325"</definedName>
    <definedName name="IQ_UNEARN_REV_CURRENT_INS" hidden="1">"c1326"</definedName>
    <definedName name="IQ_UNEARN_REV_CURRENT_REIT" hidden="1">"c1327"</definedName>
    <definedName name="IQ_UNEARN_REV_CURRENT_UTI" hidden="1">"c1328"</definedName>
    <definedName name="IQ_UNEARN_REV_LT" hidden="1">"c1329"</definedName>
    <definedName name="IQ_UNLEVERED_FCF" hidden="1">"c1908"</definedName>
    <definedName name="IQ_UNPAID_CLAIMS" hidden="1">"c1330"</definedName>
    <definedName name="IQ_UNREALIZED_GAIN" hidden="1">"c1619"</definedName>
    <definedName name="IQ_UNSECURED_DEBT" hidden="1">"c2548"</definedName>
    <definedName name="IQ_UNSECURED_DEBT_PCT" hidden="1">"c2549"</definedName>
    <definedName name="IQ_UNUSUAL_EXP" hidden="1">"c1456"</definedName>
    <definedName name="IQ_US_GAAP" hidden="1">"c1331"</definedName>
    <definedName name="IQ_US_GAAP_BASIC_EPS_EXCL" hidden="1">"c2984"</definedName>
    <definedName name="IQ_US_GAAP_BASIC_EPS_INCL" hidden="1">"c2982"</definedName>
    <definedName name="IQ_US_GAAP_BASIC_WEIGHT" hidden="1">"c2980"</definedName>
    <definedName name="IQ_US_GAAP_CA_ADJ" hidden="1">"c2925"</definedName>
    <definedName name="IQ_US_GAAP_CASH_FINAN" hidden="1">"c2945"</definedName>
    <definedName name="IQ_US_GAAP_CASH_FINAN_ADJ" hidden="1">"c2941"</definedName>
    <definedName name="IQ_US_GAAP_CASH_INVEST" hidden="1">"c2944"</definedName>
    <definedName name="IQ_US_GAAP_CASH_INVEST_ADJ" hidden="1">"c2940"</definedName>
    <definedName name="IQ_US_GAAP_CASH_OPER" hidden="1">"c2943"</definedName>
    <definedName name="IQ_US_GAAP_CASH_OPER_ADJ" hidden="1">"c2939"</definedName>
    <definedName name="IQ_US_GAAP_CL_ADJ" hidden="1">"c2927"</definedName>
    <definedName name="IQ_US_GAAP_DILUT_EPS_EXCL" hidden="1">"c2985"</definedName>
    <definedName name="IQ_US_GAAP_DILUT_EPS_INCL" hidden="1">"c2983"</definedName>
    <definedName name="IQ_US_GAAP_DILUT_NI" hidden="1">"c2979"</definedName>
    <definedName name="IQ_US_GAAP_DILUT_WEIGHT" hidden="1">"c2981"</definedName>
    <definedName name="IQ_US_GAAP_DO_ADJ" hidden="1">"c2959"</definedName>
    <definedName name="IQ_US_GAAP_EXTRA_ACC_ITEMS_ADJ" hidden="1">"c2958"</definedName>
    <definedName name="IQ_US_GAAP_INC_TAX_ADJ" hidden="1">"c2961"</definedName>
    <definedName name="IQ_US_GAAP_INTEREST_EXP_ADJ" hidden="1">"c2957"</definedName>
    <definedName name="IQ_US_GAAP_LIAB_LT_ADJ" hidden="1">"c2928"</definedName>
    <definedName name="IQ_US_GAAP_LIAB_TOTAL_LIAB" hidden="1">"c2933"</definedName>
    <definedName name="IQ_US_GAAP_MINORITY_INTEREST_IS_ADJ" hidden="1">"c2960"</definedName>
    <definedName name="IQ_US_GAAP_NCA_ADJ" hidden="1">"c2926"</definedName>
    <definedName name="IQ_US_GAAP_NET_CHANGE" hidden="1">"c2946"</definedName>
    <definedName name="IQ_US_GAAP_NET_CHANGE_ADJ" hidden="1">"c2942"</definedName>
    <definedName name="IQ_US_GAAP_NI" hidden="1">"c2976"</definedName>
    <definedName name="IQ_US_GAAP_NI_ADJ" hidden="1">"c2963"</definedName>
    <definedName name="IQ_US_GAAP_NI_AVAIL_INCL" hidden="1">"c2978"</definedName>
    <definedName name="IQ_US_GAAP_OTHER_ADJ_ADJ" hidden="1">"c2962"</definedName>
    <definedName name="IQ_US_GAAP_OTHER_NON_OPER_ADJ" hidden="1">"c2955"</definedName>
    <definedName name="IQ_US_GAAP_OTHER_OPER_ADJ" hidden="1">"c2954"</definedName>
    <definedName name="IQ_US_GAAP_RD_ADJ" hidden="1">"c2953"</definedName>
    <definedName name="IQ_US_GAAP_SGA_ADJ" hidden="1">"c2952"</definedName>
    <definedName name="IQ_US_GAAP_TOTAL_ASSETS" hidden="1">"c2931"</definedName>
    <definedName name="IQ_US_GAAP_TOTAL_EQUITY" hidden="1">"c2934"</definedName>
    <definedName name="IQ_US_GAAP_TOTAL_EQUITY_ADJ" hidden="1">"c2929"</definedName>
    <definedName name="IQ_US_GAAP_TOTAL_REV_ADJ" hidden="1">"c2950"</definedName>
    <definedName name="IQ_US_GAAP_TOTAL_UNUSUAL_ADJ" hidden="1">"c2956"</definedName>
    <definedName name="IQ_UTIL_PPE_NET" hidden="1">"c1620"</definedName>
    <definedName name="IQ_UTIL_REV" hidden="1">"c2091"</definedName>
    <definedName name="IQ_UV_PENSION_LIAB" hidden="1">"c1332"</definedName>
    <definedName name="IQ_VALUE_TRADED_LAST_3MTH" hidden="1">"c1530"</definedName>
    <definedName name="IQ_VALUE_TRADED_LAST_6MTH" hidden="1">"c1531"</definedName>
    <definedName name="IQ_VALUE_TRADED_LAST_MTH" hidden="1">"c1529"</definedName>
    <definedName name="IQ_VALUE_TRADED_LAST_WK" hidden="1">"c1528"</definedName>
    <definedName name="IQ_VALUE_TRADED_LAST_YR" hidden="1">"c1532"</definedName>
    <definedName name="IQ_VOL_LAST_3MTH" hidden="1">"c1525"</definedName>
    <definedName name="IQ_VOL_LAST_6MTH" hidden="1">"c1526"</definedName>
    <definedName name="IQ_VOL_LAST_MTH" hidden="1">"c1524"</definedName>
    <definedName name="IQ_VOL_LAST_WK" hidden="1">"c1523"</definedName>
    <definedName name="IQ_VOL_LAST_YR" hidden="1">"c1527"</definedName>
    <definedName name="IQ_VOLUME" hidden="1">"c1333"</definedName>
    <definedName name="IQ_WARRANTS_BEG_OS" hidden="1">"c2698"</definedName>
    <definedName name="IQ_WARRANTS_CANCELLED" hidden="1">"c2701"</definedName>
    <definedName name="IQ_WARRANTS_END_OS" hidden="1">"c2702"</definedName>
    <definedName name="IQ_WARRANTS_EXERCISED" hidden="1">"c2700"</definedName>
    <definedName name="IQ_WARRANTS_ISSUED" hidden="1">"c2699"</definedName>
    <definedName name="IQ_WARRANTS_STRIKE_PRICE_ISSUED" hidden="1">"c2704"</definedName>
    <definedName name="IQ_WARRANTS_STRIKE_PRICE_OS" hidden="1">"c2703"</definedName>
    <definedName name="IQ_WEIGHTED_AVG_PRICE" hidden="1">"c1334"</definedName>
    <definedName name="IQ_WIP_INV" hidden="1">"c1335"</definedName>
    <definedName name="IQ_WORKMEN_WRITTEN" hidden="1">"c1336"</definedName>
    <definedName name="IQ_XDIV_DATE" hidden="1">"c2203"</definedName>
    <definedName name="IQ_YEARHIGH" hidden="1">"c1337"</definedName>
    <definedName name="IQ_YEARHIGH_DATE" hidden="1">"c2250"</definedName>
    <definedName name="IQ_YEARLOW" hidden="1">"c1338"</definedName>
    <definedName name="IQ_YEARLOW_DATE" hidden="1">"c2251"</definedName>
    <definedName name="IQ_YTD" hidden="1">3000</definedName>
    <definedName name="IQ_YTW" hidden="1">"c2163"</definedName>
    <definedName name="IQ_YTW_DATE" hidden="1">"c2164"</definedName>
    <definedName name="IQ_YTW_DATE_TYPE" hidden="1">"c2165"</definedName>
    <definedName name="IQ_Z_SCORE" hidden="1">"c1339"</definedName>
    <definedName name="iQShowHideColumns" hidden="1">"iQShowAnnual"</definedName>
    <definedName name="jbfcvf" hidden="1">#REF!</definedName>
    <definedName name="jbgcvc" hidden="1">#REF!</definedName>
    <definedName name="jkkk" hidden="1">#N/A</definedName>
    <definedName name="jsadjgadf" hidden="1">{#N/A,#N/A,FALSE,"Status of Projects";#N/A,#N/A,FALSE,"CEA-TEC";#N/A,#N/A,FALSE,"U-Constr.";#N/A,#N/A,FALSE,"summary";#N/A,#N/A,FALSE,"PPP-3 yrs"}</definedName>
    <definedName name="kfjbg" hidden="1">#REF!</definedName>
    <definedName name="kjbfdsf" hidden="1">#REF!</definedName>
    <definedName name="kjiiop" hidden="1">#N/A</definedName>
    <definedName name="limcount" hidden="1">1</definedName>
    <definedName name="lkjhbv" hidden="1">#REF!</definedName>
    <definedName name="LtDebtChg" hidden="1">#REF!</definedName>
    <definedName name="LtDebtDmy" hidden="1">#REF!,#REF!,#REF!,#REF!,#REF!</definedName>
    <definedName name="LTDebtSer" hidden="1">#REF!</definedName>
    <definedName name="M_PlaceofPath" hidden="1">"\\SNYCEQT0100\HOME\LZURLO\DATA\TELMEX\Models\tmx_vdf.xls"</definedName>
    <definedName name="MfgExpSer" hidden="1">#REF!</definedName>
    <definedName name="mjj" hidden="1">#N/A</definedName>
    <definedName name="mm" hidden="1">{#N/A,#N/A,FALSE,"Status of Projects";#N/A,#N/A,FALSE,"CEA-TEC";#N/A,#N/A,FALSE,"U-Constr.";#N/A,#N/A,FALSE,"summary";#N/A,#N/A,FALSE,"PPP-3 yrs"}</definedName>
    <definedName name="mnbg" hidden="1">{#N/A,#N/A,FALSE,"Status of Projects";#N/A,#N/A,FALSE,"CEA-TEC";#N/A,#N/A,FALSE,"U-Constr.";#N/A,#N/A,FALSE,"summary";#N/A,#N/A,FALSE,"PPP-3 yrs"}</definedName>
    <definedName name="NetCAChg" hidden="1">#REF!</definedName>
    <definedName name="NetDebtChg" hidden="1">#REF!</definedName>
    <definedName name="NetEqChg" hidden="1">#REF!</definedName>
    <definedName name="new" hidden="1">{"cover a","1q",FALSE,"Cover";"Op Earn Mgd Q1",#N/A,FALSE,"Op-Earn (Mng)";"Op Earn Rpt Q1",#N/A,FALSE,"Op-Earn (Rpt)";"Loans",#N/A,FALSE,"Loans";"Credit Costs",#N/A,FALSE,"CCosts";"Net Interest Margin",#N/A,FALSE,"Margin";"Nonint Income",#N/A,FALSE,"NonII";"Nonint Exp",#N/A,FALSE,"NonIE";"Valuation",#N/A,FALSE,"Valuation"}</definedName>
    <definedName name="NFAChg" hidden="1">#REF!</definedName>
    <definedName name="Nitin" hidden="1">#REF!</definedName>
    <definedName name="nitu" hidden="1">{#N/A,#N/A,FALSE,"Budget at a Glance";#N/A,#N/A,FALSE,"Receipts";#N/A,#N/A,FALSE,"Expenditure";#N/A,#N/A,FALSE,"Impact";#N/A,#N/A,FALSE,"Non-Durables";#N/A,#N/A,FALSE,"Durables";#N/A,#N/A,FALSE,"Cement";#N/A,#N/A,FALSE,"Power Cables";#N/A,#N/A,FALSE,"NFM";#N/A,#N/A,FALSE,"Auto";#N/A,#N/A,FALSE,"Auto1";#N/A,#N/A,FALSE,"Chemicals";#N/A,#N/A,FALSE,"Steel duty";#N/A,#N/A,FALSE,"Petrochemicals";#N/A,#N/A,FALSE,"Paper";#N/A,#N/A,FALSE,"Fibres";#N/A,#N/A,FALSE,"Tyre";#N/A,#N/A,FALSE,"Tyre1";#N/A,#N/A,FALSE,"Cotton (prices &amp; Duty)";#N/A,#N/A,FALSE,"Telecom Equipment";#N/A,#N/A,FALSE,"Cigarettes"}</definedName>
    <definedName name="nn" hidden="1">{#N/A,#N/A,FALSE,"Status of Projects";#N/A,#N/A,FALSE,"CEA-TEC";#N/A,#N/A,FALSE,"U-Constr.";#N/A,#N/A,FALSE,"summary";#N/A,#N/A,FALSE,"PPP-3 yrs"}</definedName>
    <definedName name="nnnnnnnnnn" hidden="1">{#N/A,#N/A,FALSE,"Status of Projects";#N/A,#N/A,FALSE,"CEA-TEC";#N/A,#N/A,FALSE,"U-Constr.";#N/A,#N/A,FALSE,"summary";#N/A,#N/A,FALSE,"PPP-3 yrs"}</definedName>
    <definedName name="NtnlPr" hidden="1">#REF!</definedName>
    <definedName name="onsolidate" hidden="1">{#N/A,#N/A,FALSE,"Budget at a Glance";#N/A,#N/A,FALSE,"Receipts";#N/A,#N/A,FALSE,"Expenditure";#N/A,#N/A,FALSE,"Impact";#N/A,#N/A,FALSE,"Non-Durables";#N/A,#N/A,FALSE,"Durables";#N/A,#N/A,FALSE,"Cement";#N/A,#N/A,FALSE,"Power Cables";#N/A,#N/A,FALSE,"NFM";#N/A,#N/A,FALSE,"Auto";#N/A,#N/A,FALSE,"Auto1";#N/A,#N/A,FALSE,"Chemicals";#N/A,#N/A,FALSE,"Steel duty";#N/A,#N/A,FALSE,"Petrochemicals";#N/A,#N/A,FALSE,"Paper";#N/A,#N/A,FALSE,"Fibres";#N/A,#N/A,FALSE,"Tyre";#N/A,#N/A,FALSE,"Tyre1";#N/A,#N/A,FALSE,"Cotton (prices &amp; Duty)";#N/A,#N/A,FALSE,"Telecom Equipment";#N/A,#N/A,FALSE,"Cigarettes"}</definedName>
    <definedName name="OpIncDmy" hidden="1">#REF!</definedName>
    <definedName name="OpIncSer" hidden="1">#REF!</definedName>
    <definedName name="parse" hidden="1">#REF!</definedName>
    <definedName name="PrfDmy" hidden="1">#REF!</definedName>
    <definedName name="PrfShSer" hidden="1">#REF!</definedName>
    <definedName name="ProdDmy" hidden="1">#REF!</definedName>
    <definedName name="Product" hidden="1">#REF!</definedName>
    <definedName name="ProdUnit" hidden="1">#REF!</definedName>
    <definedName name="PrsExpSer" hidden="1">#REF!</definedName>
    <definedName name="PrYears" hidden="1">#REF!</definedName>
    <definedName name="PUB_FileID" hidden="1">"L10003649.xls"</definedName>
    <definedName name="PUB_UserID" hidden="1">"MAYERX"</definedName>
    <definedName name="q" hidden="1">{"Qtr Op Mgd Q2",#N/A,FALSE,"Qtr-Op (Mng)";"Qtr Op Rpt Q2",#N/A,FALSE,"Qtr-Op (Rpt)";"Operating Vs Reported",#N/A,FALSE,"Rpt-Op Inc"}</definedName>
    <definedName name="ranj" hidden="1">{"'PS-SOTM'!$A$1","'PS-SOTM'!$A$2:$M$30","'PS-SOTM'!$A$31:$A$38"}</definedName>
    <definedName name="ranja" hidden="1">{#N/A,#N/A,FALSE,"Status of Projects";#N/A,#N/A,FALSE,"CEA-TEC";#N/A,#N/A,FALSE,"U-Constr.";#N/A,#N/A,FALSE,"summary";#N/A,#N/A,FALSE,"PPP-3 yrs"}</definedName>
    <definedName name="ranjan" hidden="1">{"'PS-SOTM'!$A$1","'PS-SOTM'!$A$2:$M$30","'PS-SOTM'!$A$31:$A$38"}</definedName>
    <definedName name="RawMat" hidden="1">#REF!</definedName>
    <definedName name="redo" hidden="1">{#N/A,#N/A,FALSE,"ACQ_GRAPHS";#N/A,#N/A,FALSE,"T_1 GRAPHS";#N/A,#N/A,FALSE,"T_2 GRAPHS";#N/A,#N/A,FALSE,"COMB_GRAPHS"}</definedName>
    <definedName name="redo1" hidden="1">{#N/A,#N/A,FALSE,"ACQ_GRAPHS";#N/A,#N/A,FALSE,"T_1 GRAPHS";#N/A,#N/A,FALSE,"T_2 GRAPHS";#N/A,#N/A,FALSE,"COMB_GRAPHS"}</definedName>
    <definedName name="redo2" hidden="1">{#N/A,#N/A,FALSE,"ACQ_GRAPHS";#N/A,#N/A,FALSE,"T_1 GRAPHS";#N/A,#N/A,FALSE,"T_2 GRAPHS";#N/A,#N/A,FALSE,"COMB_GRAPHS"}</definedName>
    <definedName name="rep" hidden="1">{#N/A,#N/A,FALSE,"COVER";#N/A,#N/A,FALSE,"VALUATION";#N/A,#N/A,FALSE,"FORECAST";#N/A,#N/A,FALSE,"FY ANALYSIS ";#N/A,#N/A,FALSE," HY ANALYSIS"}</definedName>
    <definedName name="rere" hidden="1">#REF!</definedName>
    <definedName name="rerwer" hidden="1">#REF!</definedName>
    <definedName name="RMDmy" hidden="1">#REF!</definedName>
    <definedName name="RMUnit" hidden="1">#REF!</definedName>
    <definedName name="roads_July04" hidden="1">#N/A</definedName>
    <definedName name="rrtrt" hidden="1">{"A",#N/A,FALSE,"Scenario Control";"A",#N/A,FALSE,"Executive Summary";"A",#N/A,FALSE,"P&amp;L";"B",#N/A,FALSE,"P&amp;L";"A",#N/A,FALSE,"BalanceSheet";"B",#N/A,FALSE,"BalanceSheet";"A",#N/A,FALSE,"CashFlow";"A",#N/A,FALSE,"Ratios";"A",#N/A,FALSE,"DCF";"A",#N/A,FALSE,"WACC";"A",#N/A,FALSE,"P&amp;VAssumpts";"A",#N/A,FALSE,"Depr-Capex";"A",#N/A,FALSE,"SHF";"A",#N/A,FALSE,"Debt";"A",#N/A,FALSE,"Working Capital";"A",#N/A,FALSE,"Other Assumptions";"A",#N/A,FALSE,"Regulated Price";"B",#N/A,FALSE,"Regulated Price";"A",#N/A,FALSE,"BG Investment";"A",#N/A,FALSE,"Appendix"}</definedName>
    <definedName name="rtghbgfkj" hidden="1">#REF!</definedName>
    <definedName name="rtrg" hidden="1">{#N/A,#N/A,FALSE,"Budget at a Glance";#N/A,#N/A,FALSE,"Receipts";#N/A,#N/A,FALSE,"Expenditure";#N/A,#N/A,FALSE,"Impact";#N/A,#N/A,FALSE,"Non-Durables";#N/A,#N/A,FALSE,"Durables";#N/A,#N/A,FALSE,"Cement";#N/A,#N/A,FALSE,"Power Cables";#N/A,#N/A,FALSE,"NFM";#N/A,#N/A,FALSE,"Auto";#N/A,#N/A,FALSE,"Auto1";#N/A,#N/A,FALSE,"Chemicals";#N/A,#N/A,FALSE,"Steel duty";#N/A,#N/A,FALSE,"Petrochemicals";#N/A,#N/A,FALSE,"Paper";#N/A,#N/A,FALSE,"Fibres";#N/A,#N/A,FALSE,"Tyre";#N/A,#N/A,FALSE,"Tyre1";#N/A,#N/A,FALSE,"Cotton (prices &amp; Duty)";#N/A,#N/A,FALSE,"Telecom Equipment";#N/A,#N/A,FALSE,"Cigarettes"}</definedName>
    <definedName name="rtrtr" hidden="1">{#N/A,#N/A,FALSE,"Budget at a Glance";#N/A,#N/A,FALSE,"Receipts";#N/A,#N/A,FALSE,"Expenditure";#N/A,#N/A,FALSE,"Impact";#N/A,#N/A,FALSE,"Non-Durables";#N/A,#N/A,FALSE,"Durables";#N/A,#N/A,FALSE,"Cement";#N/A,#N/A,FALSE,"Power Cables";#N/A,#N/A,FALSE,"NFM";#N/A,#N/A,FALSE,"Auto";#N/A,#N/A,FALSE,"Auto1";#N/A,#N/A,FALSE,"Chemicals";#N/A,#N/A,FALSE,"Steel duty";#N/A,#N/A,FALSE,"Petrochemicals";#N/A,#N/A,FALSE,"Paper";#N/A,#N/A,FALSE,"Fibres";#N/A,#N/A,FALSE,"Tyre";#N/A,#N/A,FALSE,"Tyre1";#N/A,#N/A,FALSE,"Cotton (prices &amp; Duty)";#N/A,#N/A,FALSE,"Telecom Equipment";#N/A,#N/A,FALSE,"Cigarettes"}</definedName>
    <definedName name="ryr" hidden="1">#N/A</definedName>
    <definedName name="SaleUnit" hidden="1">#REF!,#REF!,#REF!,#REF!,#REF!,#REF!,#REF!,#REF!</definedName>
    <definedName name="SaleValue" hidden="1">#REF!,#REF!,#REF!,#REF!,#REF!,#REF!,#REF!,#REF!</definedName>
    <definedName name="SBBJ1" hidden="1">{"Qtr Op Mgd Q3",#N/A,FALSE,"Qtr-Op (Mng)";"Qtr Op Rpt Q3",#N/A,FALSE,"Qtr-Op (Rpt)";"Operating Vs Reported",#N/A,FALSE,"Rpt-Op Inc"}</definedName>
    <definedName name="SBt" hidden="1">{"cover a","1q",FALSE,"Cover";"Op Earn Mgd Q1",#N/A,FALSE,"Op-Earn (Mng)";"Op Earn Rpt Q1",#N/A,FALSE,"Op-Earn (Rpt)";"Loans",#N/A,FALSE,"Loans";"Credit Costs",#N/A,FALSE,"CCosts";"Net Interest Margin",#N/A,FALSE,"Margin";"Nonint Income",#N/A,FALSE,"NonII";"Nonint Exp",#N/A,FALSE,"NonIE";"Valuation",#N/A,FALSE,"Valuation"}</definedName>
    <definedName name="sdcasc" hidden="1">{#N/A,#N/A,FALSE,"Budget at a Glance";#N/A,#N/A,FALSE,"Receipts";#N/A,#N/A,FALSE,"Expenditure";#N/A,#N/A,FALSE,"Impact";#N/A,#N/A,FALSE,"Non-Durables";#N/A,#N/A,FALSE,"Durables";#N/A,#N/A,FALSE,"Cement";#N/A,#N/A,FALSE,"Power Cables";#N/A,#N/A,FALSE,"NFM";#N/A,#N/A,FALSE,"Auto";#N/A,#N/A,FALSE,"Auto1";#N/A,#N/A,FALSE,"Chemicals";#N/A,#N/A,FALSE,"Steel duty";#N/A,#N/A,FALSE,"Petrochemicals";#N/A,#N/A,FALSE,"Paper";#N/A,#N/A,FALSE,"Fibres";#N/A,#N/A,FALSE,"Tyre";#N/A,#N/A,FALSE,"Tyre1";#N/A,#N/A,FALSE,"Cotton (prices &amp; Duty)";#N/A,#N/A,FALSE,"Telecom Equipment";#N/A,#N/A,FALSE,"Cigarettes"}</definedName>
    <definedName name="sds" hidden="1">{"Print Summary",#N/A,FALSE,"Bal_Graphs";"Print Summary",#N/A,FALSE,"DCF";"Print Summary",#N/A,FALSE,"Graphs";"Print Summary",#N/A,FALSE,"Summary"}</definedName>
    <definedName name="sed" hidden="1">{#N/A,#N/A,FALSE,"Budget at a Glance";#N/A,#N/A,FALSE,"Receipts";#N/A,#N/A,FALSE,"Expenditure";#N/A,#N/A,FALSE,"Impact";#N/A,#N/A,FALSE,"Non-Durables";#N/A,#N/A,FALSE,"Durables";#N/A,#N/A,FALSE,"Cement";#N/A,#N/A,FALSE,"Power Cables";#N/A,#N/A,FALSE,"NFM";#N/A,#N/A,FALSE,"Auto";#N/A,#N/A,FALSE,"Auto1";#N/A,#N/A,FALSE,"Chemicals";#N/A,#N/A,FALSE,"Steel duty";#N/A,#N/A,FALSE,"Petrochemicals";#N/A,#N/A,FALSE,"Paper";#N/A,#N/A,FALSE,"Fibres";#N/A,#N/A,FALSE,"Tyre";#N/A,#N/A,FALSE,"Tyre1";#N/A,#N/A,FALSE,"Cotton (prices &amp; Duty)";#N/A,#N/A,FALSE,"Telecom Equipment";#N/A,#N/A,FALSE,"Cigarettes"}</definedName>
    <definedName name="see" hidden="1">{#N/A,#N/A,FALSE,"Budget at a Glance";#N/A,#N/A,FALSE,"Receipts";#N/A,#N/A,FALSE,"Expenditure";#N/A,#N/A,FALSE,"Impact";#N/A,#N/A,FALSE,"Non-Durables";#N/A,#N/A,FALSE,"Durables";#N/A,#N/A,FALSE,"Cement";#N/A,#N/A,FALSE,"Power Cables";#N/A,#N/A,FALSE,"NFM";#N/A,#N/A,FALSE,"Auto";#N/A,#N/A,FALSE,"Auto1";#N/A,#N/A,FALSE,"Chemicals";#N/A,#N/A,FALSE,"Steel duty";#N/A,#N/A,FALSE,"Petrochemicals";#N/A,#N/A,FALSE,"Paper";#N/A,#N/A,FALSE,"Fibres";#N/A,#N/A,FALSE,"Tyre";#N/A,#N/A,FALSE,"Tyre1";#N/A,#N/A,FALSE,"Cotton (prices &amp; Duty)";#N/A,#N/A,FALSE,"Telecom Equipment";#N/A,#N/A,FALSE,"Cigarettes"}</definedName>
    <definedName name="sef" hidden="1">{#N/A,#N/A,TRUE,"Economic Indicators";#N/A,#N/A,TRUE,"Cracker Shutdown schedule";#N/A,#N/A,TRUE,"Benzene Shutdown schedule";#N/A,#N/A,TRUE,"PX Shutdown schedule";#N/A,#N/A,TRUE,"Financials";#N/A,#N/A,TRUE,"Prices&amp;Margins";#N/A,#N/A,TRUE,"Demand-supply";#N/A,#N/A,TRUE,"Polymers-Ind Sum-1999-2000";#N/A,#N/A,TRUE,"Polymers-Ind Sum-Q4";#N/A,#N/A,TRUE,"Polymers-Ind Sum-Q3";#N/A,#N/A,TRUE,"Polymers-Ind Sum-Q4overQ3";#N/A,#N/A,TRUE,"RIL-Q4-Prodn-Sales";#N/A,#N/A,TRUE,"RIL-Q4-Prices";#N/A,#N/A,TRUE,"RIL-Q4-Feedstock";#N/A,#N/A,TRUE,"IPCL-Q4-Prodn-Sales";#N/A,#N/A,TRUE,"IPCL-Q4-Prices";#N/A,#N/A,TRUE,"IPCL-Q4-Feedstock";#N/A,#N/A,TRUE,"NOCIL-Q4-Prodn-Sales";#N/A,#N/A,TRUE,"NOCIL-Q4-Prices";#N/A,#N/A,TRUE,"GAIL-Q4-Prodn-Sales";#N/A,#N/A,TRUE,"GAIL-Q4-Prices"}</definedName>
    <definedName name="SelExpSer" hidden="1">#REF!</definedName>
    <definedName name="sencount" hidden="1">1</definedName>
    <definedName name="sert" hidden="1">{#N/A,#N/A,FALSE,"Status of Projects";#N/A,#N/A,FALSE,"CEA-TEC";#N/A,#N/A,FALSE,"U-Constr.";#N/A,#N/A,FALSE,"summary";#N/A,#N/A,FALSE,"PPP-3 yrs"}</definedName>
    <definedName name="sfdsdf" hidden="1">#N/A</definedName>
    <definedName name="sfsd" hidden="1">#REF!</definedName>
    <definedName name="SGCInvChg" hidden="1">#REF!</definedName>
    <definedName name="ShPrmChg" hidden="1">#REF!</definedName>
    <definedName name="sin" hidden="1">{#N/A,#N/A,TRUE,"Economic Indicators";#N/A,#N/A,TRUE,"Cracker Shutdown schedule";#N/A,#N/A,TRUE,"Benzene Shutdown schedule";#N/A,#N/A,TRUE,"PX Shutdown schedule";#N/A,#N/A,TRUE,"Financials";#N/A,#N/A,TRUE,"Prices&amp;Margins";#N/A,#N/A,TRUE,"Demand-supply";#N/A,#N/A,TRUE,"Polymers-Ind Sum-1999-2000";#N/A,#N/A,TRUE,"Polymers-Ind Sum-Q4";#N/A,#N/A,TRUE,"Polymers-Ind Sum-Q3";#N/A,#N/A,TRUE,"Polymers-Ind Sum-Q4overQ3";#N/A,#N/A,TRUE,"RIL-Q4-Prodn-Sales";#N/A,#N/A,TRUE,"RIL-Q4-Prices";#N/A,#N/A,TRUE,"RIL-Q4-Feedstock";#N/A,#N/A,TRUE,"IPCL-Q4-Prodn-Sales";#N/A,#N/A,TRUE,"IPCL-Q4-Prices";#N/A,#N/A,TRUE,"IPCL-Q4-Feedstock";#N/A,#N/A,TRUE,"NOCIL-Q4-Prodn-Sales";#N/A,#N/A,TRUE,"NOCIL-Q4-Prices";#N/A,#N/A,TRUE,"GAIL-Q4-Prodn-Sales";#N/A,#N/A,TRUE,"GAIL-Q4-Prices"}</definedName>
    <definedName name="solver_adj" hidden="1">#REF!</definedName>
    <definedName name="solver_lhs10" hidden="1">#REF!</definedName>
    <definedName name="solver_lhs11" hidden="1">#REF!</definedName>
    <definedName name="solver_lhs12" hidden="1">#REF!</definedName>
    <definedName name="solver_lhs13" hidden="1">#REF!</definedName>
    <definedName name="solver_lhs14" hidden="1">#REF!</definedName>
    <definedName name="solver_lhs15" hidden="1">#REF!</definedName>
    <definedName name="solver_lhs16" hidden="1">#REF!</definedName>
    <definedName name="solver_lhs17" hidden="1">#REF!</definedName>
    <definedName name="solver_lhs18" hidden="1">#REF!</definedName>
    <definedName name="solver_lhs19" hidden="1">#REF!</definedName>
    <definedName name="solver_lhs20" hidden="1">#REF!</definedName>
    <definedName name="solver_lhs21" hidden="1">#REF!</definedName>
    <definedName name="solver_lhs22" hidden="1">#REF!</definedName>
    <definedName name="solver_lhs23" hidden="1">#REF!</definedName>
    <definedName name="solver_lhs24" hidden="1">#REF!</definedName>
    <definedName name="solver_lhs25" hidden="1">#REF!</definedName>
    <definedName name="solver_lhs26" hidden="1">#REF!</definedName>
    <definedName name="solver_lhs27" hidden="1">#REF!</definedName>
    <definedName name="solver_lhs6" hidden="1">#REF!</definedName>
    <definedName name="solver_lhs7" hidden="1">#REF!</definedName>
    <definedName name="solver_lhs8" hidden="1">#REF!</definedName>
    <definedName name="solver_lhs9" hidden="1">#REF!</definedName>
    <definedName name="solver_lin" hidden="1">0</definedName>
    <definedName name="solver_num" hidden="1">0</definedName>
    <definedName name="solver_opt" hidden="1">#REF!</definedName>
    <definedName name="solver_rel10" hidden="1">3</definedName>
    <definedName name="solver_rel11" hidden="1">3</definedName>
    <definedName name="solver_rel12" hidden="1">3</definedName>
    <definedName name="solver_rel13" hidden="1">3</definedName>
    <definedName name="solver_rel14" hidden="1">3</definedName>
    <definedName name="solver_rel15" hidden="1">2</definedName>
    <definedName name="solver_rel16" hidden="1">3</definedName>
    <definedName name="solver_rel17" hidden="1">3</definedName>
    <definedName name="solver_rel18" hidden="1">3</definedName>
    <definedName name="solver_rel19" hidden="1">3</definedName>
    <definedName name="solver_rel20" hidden="1">3</definedName>
    <definedName name="solver_rel21" hidden="1">3</definedName>
    <definedName name="solver_rel22" hidden="1">2</definedName>
    <definedName name="solver_rel23" hidden="1">2</definedName>
    <definedName name="solver_rel24" hidden="1">3</definedName>
    <definedName name="solver_rel25" hidden="1">3</definedName>
    <definedName name="solver_rel26" hidden="1">1</definedName>
    <definedName name="solver_rel27" hidden="1">3</definedName>
    <definedName name="solver_rel6" hidden="1">3</definedName>
    <definedName name="solver_rel7" hidden="1">3</definedName>
    <definedName name="solver_rel8" hidden="1">3</definedName>
    <definedName name="solver_rel9" hidden="1">3</definedName>
    <definedName name="solver_rhs10" hidden="1">270</definedName>
    <definedName name="solver_rhs11" hidden="1">10</definedName>
    <definedName name="solver_rhs12" hidden="1">40</definedName>
    <definedName name="solver_rhs13" hidden="1">30</definedName>
    <definedName name="solver_rhs14" hidden="1">20</definedName>
    <definedName name="solver_rhs15" hidden="1">100</definedName>
    <definedName name="solver_rhs16" hidden="1">15</definedName>
    <definedName name="solver_rhs17" hidden="1">10</definedName>
    <definedName name="solver_rhs18" hidden="1">5</definedName>
    <definedName name="solver_rhs19" hidden="1">1</definedName>
    <definedName name="solver_rhs20" hidden="1">1</definedName>
    <definedName name="solver_rhs21" hidden="1">15</definedName>
    <definedName name="solver_rhs22" hidden="1">0</definedName>
    <definedName name="solver_rhs23" hidden="1">0</definedName>
    <definedName name="solver_rhs24" hidden="1">4</definedName>
    <definedName name="solver_rhs25" hidden="1">5</definedName>
    <definedName name="solver_rhs26" hidden="1">3</definedName>
    <definedName name="solver_rhs27" hidden="1">10</definedName>
    <definedName name="solver_rhs6" hidden="1">8.5</definedName>
    <definedName name="solver_rhs7" hidden="1">25</definedName>
    <definedName name="solver_rhs8" hidden="1">110</definedName>
    <definedName name="solver_rhs9" hidden="1">40</definedName>
    <definedName name="solver_typ" hidden="1">3</definedName>
    <definedName name="solver_val" hidden="1">0.1076</definedName>
    <definedName name="StDebtChg" hidden="1">#REF!</definedName>
    <definedName name="StDebtDmy" hidden="1">#REF!,#REF!,#REF!,#REF!,#REF!</definedName>
    <definedName name="STDebtSer" hidden="1">#REF!</definedName>
    <definedName name="Sterling" hidden="1">{#N/A,#N/A,FALSE,"Budget at a Glance";#N/A,#N/A,FALSE,"Receipts";#N/A,#N/A,FALSE,"Expenditure";#N/A,#N/A,FALSE,"Impact";#N/A,#N/A,FALSE,"Non-Durables";#N/A,#N/A,FALSE,"Durables";#N/A,#N/A,FALSE,"Cement";#N/A,#N/A,FALSE,"Power Cables";#N/A,#N/A,FALSE,"NFM";#N/A,#N/A,FALSE,"Auto";#N/A,#N/A,FALSE,"Auto1";#N/A,#N/A,FALSE,"Chemicals";#N/A,#N/A,FALSE,"Steel duty";#N/A,#N/A,FALSE,"Petrochemicals";#N/A,#N/A,FALSE,"Paper";#N/A,#N/A,FALSE,"Fibres";#N/A,#N/A,FALSE,"Tyre";#N/A,#N/A,FALSE,"Tyre1";#N/A,#N/A,FALSE,"Cotton (prices &amp; Duty)";#N/A,#N/A,FALSE,"Telecom Equipment";#N/A,#N/A,FALSE,"Cigarettes"}</definedName>
    <definedName name="sudhir" hidden="1">{#N/A,#N/A,FALSE,"Budget at a Glance";#N/A,#N/A,FALSE,"Receipts";#N/A,#N/A,FALSE,"Expenditure";#N/A,#N/A,FALSE,"Impact";#N/A,#N/A,FALSE,"Non-Durables";#N/A,#N/A,FALSE,"Durables";#N/A,#N/A,FALSE,"Cement";#N/A,#N/A,FALSE,"Power Cables";#N/A,#N/A,FALSE,"NFM";#N/A,#N/A,FALSE,"Auto";#N/A,#N/A,FALSE,"Auto1";#N/A,#N/A,FALSE,"Chemicals";#N/A,#N/A,FALSE,"Steel duty";#N/A,#N/A,FALSE,"Petrochemicals";#N/A,#N/A,FALSE,"Paper";#N/A,#N/A,FALSE,"Fibres";#N/A,#N/A,FALSE,"Tyre";#N/A,#N/A,FALSE,"Tyre1";#N/A,#N/A,FALSE,"Cotton (prices &amp; Duty)";#N/A,#N/A,FALSE,"Telecom Equipment";#N/A,#N/A,FALSE,"Cigarettes"}</definedName>
    <definedName name="summary_stn" hidden="1">{"A",#N/A,FALSE,"Scenario Control";"A",#N/A,FALSE,"Executive Summary";"A",#N/A,FALSE,"P&amp;L";"B",#N/A,FALSE,"P&amp;L";"A",#N/A,FALSE,"BalanceSheet";"B",#N/A,FALSE,"BalanceSheet";"A",#N/A,FALSE,"CashFlow";"A",#N/A,FALSE,"Ratios";"A",#N/A,FALSE,"DCF";"A",#N/A,FALSE,"WACC";"A",#N/A,FALSE,"P&amp;VAssumpts";"A",#N/A,FALSE,"Depr-Capex";"A",#N/A,FALSE,"SHF";"A",#N/A,FALSE,"Debt";"A",#N/A,FALSE,"Working Capital";"A",#N/A,FALSE,"Other Assumptions";"A",#N/A,FALSE,"Regulated Price";"B",#N/A,FALSE,"Regulated Price";"A",#N/A,FALSE,"BG Investment";"A",#N/A,FALSE,"Appendix"}</definedName>
    <definedName name="test2" hidden="1">{"FTSE100","COMPANIES",TRUE}</definedName>
    <definedName name="test3" hidden="1">{"EUMOT","COMPANIES",TRUE}</definedName>
    <definedName name="test4" hidden="1">{"ASCONGRP","COMPANIES",TRUE}</definedName>
    <definedName name="test5" hidden="1">{"EUUTIGRP","COMPANIES",TRUE}</definedName>
    <definedName name="test6" hidden="1">{"EUUTI","COMPANIES",TRUE}</definedName>
    <definedName name="tggg" hidden="1">#REF!</definedName>
    <definedName name="thh" hidden="1">#REF!</definedName>
    <definedName name="trgdfgr" hidden="1">#REF!</definedName>
    <definedName name="trtgrtg" hidden="1">#REF!</definedName>
    <definedName name="trytrhgr" hidden="1">#REF!</definedName>
    <definedName name="tytht" hidden="1">#REF!</definedName>
    <definedName name="tyui" hidden="1">{#N/A,#N/A,FALSE,"Status of Projects";#N/A,#N/A,FALSE,"CEA-TEC";#N/A,#N/A,FALSE,"U-Constr.";#N/A,#N/A,FALSE,"summary";#N/A,#N/A,FALSE,"PPP-3 yrs"}</definedName>
    <definedName name="uijhkg" hidden="1">#N/A</definedName>
    <definedName name="uio" hidden="1">#N/A</definedName>
    <definedName name="UtilCap" hidden="1">#REF!,#REF!,#REF!,#REF!,#REF!,#REF!,#REF!,#REF!</definedName>
    <definedName name="UtilProd" hidden="1">#REF!,#REF!,#REF!,#REF!,#REF!,#REF!,#REF!,#REF!</definedName>
    <definedName name="vr" hidden="1">{#N/A,#N/A,FALSE,"Budget at a Glance";#N/A,#N/A,FALSE,"Receipts";#N/A,#N/A,FALSE,"Expenditure";#N/A,#N/A,FALSE,"Impact";#N/A,#N/A,FALSE,"Non-Durables";#N/A,#N/A,FALSE,"Durables";#N/A,#N/A,FALSE,"Cement";#N/A,#N/A,FALSE,"Power Cables";#N/A,#N/A,FALSE,"NFM";#N/A,#N/A,FALSE,"Auto";#N/A,#N/A,FALSE,"Auto1";#N/A,#N/A,FALSE,"Chemicals";#N/A,#N/A,FALSE,"Steel duty";#N/A,#N/A,FALSE,"Petrochemicals";#N/A,#N/A,FALSE,"Paper";#N/A,#N/A,FALSE,"Fibres";#N/A,#N/A,FALSE,"Tyre";#N/A,#N/A,FALSE,"Tyre1";#N/A,#N/A,FALSE,"Cotton (prices &amp; Duty)";#N/A,#N/A,FALSE,"Telecom Equipment";#N/A,#N/A,FALSE,"Cigarettes"}</definedName>
    <definedName name="w" hidden="1">{"quarterly",#N/A,FALSE,"Income Statement";#N/A,#N/A,FALSE,"print segment";#N/A,#N/A,FALSE,"Balance Sheet";#N/A,#N/A,FALSE,"Annl Inc";#N/A,#N/A,FALSE,"Cash Flow"}</definedName>
    <definedName name="wdfwd" hidden="1">#N/A</definedName>
    <definedName name="wrn" hidden="1">{#N/A,#N/A,FALSE,"Status of Projects";#N/A,#N/A,FALSE,"CEA-TEC";#N/A,#N/A,FALSE,"U-Constr.";#N/A,#N/A,FALSE,"summary";#N/A,#N/A,FALSE,"PPP-3 yrs"}</definedName>
    <definedName name="wrn.1." hidden="1">{#N/A,#N/A,FALSE,"Scenario Summary"}</definedName>
    <definedName name="wrn.al." hidden="1">{#N/A,#N/A,TRUE,"Introduction";#N/A,#N/A,TRUE,"Operating Statistics";#N/A,#N/A,TRUE,"Capex &amp; Depreciation";#N/A,#N/A,TRUE,"Equity";#N/A,#N/A,TRUE,"Debt";#N/A,#N/A,TRUE,"Debt (2)";#N/A,#N/A,TRUE,"Financials";#N/A,#N/A,TRUE,"Market Info";#N/A,#N/A,TRUE,"Company Card";#N/A,#N/A,TRUE,"One Pager";#N/A,#N/A,TRUE,"First Page";#N/A,#N/A,TRUE,"Technical";#N/A,#N/A,TRUE,"Range Names"}</definedName>
    <definedName name="wrn.All." hidden="1">{#N/A,#N/A,TRUE,"Introduction";#N/A,#N/A,TRUE,"Operating Statistics";#N/A,#N/A,TRUE,"Capex &amp; Depreciation";#N/A,#N/A,TRUE,"Equity";#N/A,#N/A,TRUE,"Debt";#N/A,#N/A,TRUE,"Debt (2)";#N/A,#N/A,TRUE,"Financials";#N/A,#N/A,TRUE,"Market Info";#N/A,#N/A,TRUE,"Company Card";#N/A,#N/A,TRUE,"One Pager";#N/A,#N/A,TRUE,"First Page";#N/A,#N/A,TRUE,"Technical";#N/A,#N/A,TRUE,"Range Names"}</definedName>
    <definedName name="wrn.all1" hidden="1">{#N/A,#N/A,TRUE,"Introduction";#N/A,#N/A,TRUE,"Operating Statistics";#N/A,#N/A,TRUE,"Capex &amp; Depreciation";#N/A,#N/A,TRUE,"Equity";#N/A,#N/A,TRUE,"Debt";#N/A,#N/A,TRUE,"Debt (2)";#N/A,#N/A,TRUE,"Financials";#N/A,#N/A,TRUE,"Market Info";#N/A,#N/A,TRUE,"Company Card";#N/A,#N/A,TRUE,"One Pager";#N/A,#N/A,TRUE,"First Page";#N/A,#N/A,TRUE,"Technical";#N/A,#N/A,TRUE,"Range Names"}</definedName>
    <definedName name="wrn.Asia." hidden="1">{"rawdata",#N/A,TRUE,"HKT";"in",#N/A,TRUE,"HKT";"rawdata",#N/A,TRUE,"PTInd";"in",#N/A,TRUE,"PTInd";"rawdata",#N/A,TRUE,"NTT";"in",#N/A,TRUE,"NTT";"rawdata",#N/A,TRUE,"PLD";"in",#N/A,TRUE,"PLD";"rawdata",#N/A,TRUE,"PTTelk";"in",#N/A,TRUE,"PTTelk";"rawdata",#N/A,TRUE,"ST ";"in",#N/A,TRUE,"ST ";"rawdata",#N/A,TRUE,"TAsia";"in",#N/A,TRUE,"TAsia";"rawdata",#N/A,TRUE,"TNZ";"in",#N/A,TRUE,"TNZ";"rawdata",#N/A,TRUE,"TMal";"in",#N/A,TRUE,"TMal";"rawdata",#N/A,TRUE,"TTT";"in",#N/A,TRUE,"TTT";"rawdata",#N/A,TRUE,"Telst";"in",#N/A,TRUE,"Telst"}</definedName>
    <definedName name="wrn.Cochanges." hidden="1">{"valn",#N/A,FALSE,"COVER SHEET";"Interims",#N/A,FALSE,"News_Notes_Interims";"notesNews",#N/A,FALSE,"News_Notes_Interims"}</definedName>
    <definedName name="wrn.COMBINED." hidden="1">{#N/A,#N/A,FALSE,"INPUTS";#N/A,#N/A,FALSE,"PROFORMA BSHEET";#N/A,#N/A,FALSE,"COMBINED";#N/A,#N/A,FALSE,"HIGH YIELD";#N/A,#N/A,FALSE,"COMB_GRAPHS"}</definedName>
    <definedName name="wrn.Complete._.Report" hidden="1">{"A",#N/A,FALSE,"Scenario Control";"A",#N/A,FALSE,"Executive Summary";"A",#N/A,FALSE,"P&amp;L";"B",#N/A,FALSE,"P&amp;L";"A",#N/A,FALSE,"BalanceSheet";"B",#N/A,FALSE,"BalanceSheet";"A",#N/A,FALSE,"CashFlow";"A",#N/A,FALSE,"Ratios";"A",#N/A,FALSE,"DCF";"A",#N/A,FALSE,"WACC";"A",#N/A,FALSE,"P&amp;VAssumpts";"A",#N/A,FALSE,"Depr-Capex";"A",#N/A,FALSE,"SHF";"A",#N/A,FALSE,"Debt";"A",#N/A,FALSE,"Working Capital";"A",#N/A,FALSE,"Other Assumptions";"A",#N/A,FALSE,"Regulated Price";"B",#N/A,FALSE,"Regulated Price";"A",#N/A,FALSE,"BG Investment";"A",#N/A,FALSE,"Appendix"}</definedName>
    <definedName name="wrn.Complete._.Report." hidden="1">{"A",#N/A,FALSE,"Scenario Control";"A",#N/A,FALSE,"Executive Summary";"A",#N/A,FALSE,"P&amp;L";"B",#N/A,FALSE,"P&amp;L";"A",#N/A,FALSE,"BalanceSheet";"B",#N/A,FALSE,"BalanceSheet";"A",#N/A,FALSE,"CashFlow";"A",#N/A,FALSE,"Ratios";"A",#N/A,FALSE,"DCF";"A",#N/A,FALSE,"WACC";"A",#N/A,FALSE,"P&amp;VAssumpts";"A",#N/A,FALSE,"Depr-Capex";"A",#N/A,FALSE,"SHF";"A",#N/A,FALSE,"Debt";"A",#N/A,FALSE,"Working Capital";"A",#N/A,FALSE,"Other Assumptions";"A",#N/A,FALSE,"Regulated Price";"B",#N/A,FALSE,"Regulated Price";"A",#N/A,FALSE,"BG Investment";"A",#N/A,FALSE,"Appendix"}</definedName>
    <definedName name="wrn.complete._.report1." hidden="1">{"A",#N/A,FALSE,"Scenario Control";"A",#N/A,FALSE,"Executive Summary";"A",#N/A,FALSE,"P&amp;L";"B",#N/A,FALSE,"P&amp;L";"A",#N/A,FALSE,"BalanceSheet";"B",#N/A,FALSE,"BalanceSheet";"A",#N/A,FALSE,"CashFlow";"A",#N/A,FALSE,"Ratios";"A",#N/A,FALSE,"DCF";"A",#N/A,FALSE,"WACC";"A",#N/A,FALSE,"P&amp;VAssumpts";"A",#N/A,FALSE,"Depr-Capex";"A",#N/A,FALSE,"SHF";"A",#N/A,FALSE,"Debt";"A",#N/A,FALSE,"Working Capital";"A",#N/A,FALSE,"Other Assumptions";"A",#N/A,FALSE,"Regulated Price";"B",#N/A,FALSE,"Regulated Price";"A",#N/A,FALSE,"BG Investment";"A",#N/A,FALSE,"Appendix"}</definedName>
    <definedName name="wrn.CompleteReport." hidden="1">{"A",#N/A,FALSE,"Scenario Control";"A",#N/A,FALSE,"Executive Summary";"A",#N/A,FALSE,"P&amp;L";"B",#N/A,FALSE,"P&amp;L";"A",#N/A,FALSE,"BalanceSheet";"B",#N/A,FALSE,"BalanceSheet";"A",#N/A,FALSE,"CashFlow";"A",#N/A,FALSE,"Ratios";"A",#N/A,FALSE,"DCF";"A",#N/A,FALSE,"WACC";"A",#N/A,FALSE,"P&amp;VAssumpts";"A",#N/A,FALSE,"Depr-Capex";"A",#N/A,FALSE,"SHF";"A",#N/A,FALSE,"Debt";"A",#N/A,FALSE,"Working Capital";"A",#N/A,FALSE,"Other Assumptions";"A",#N/A,FALSE,"Regulated Price";"B",#N/A,FALSE,"Regulated Price";"A",#N/A,FALSE,"BG Investment";"A",#N/A,FALSE,"Appendix"}</definedName>
    <definedName name="wrn.CONSOLIDATION." hidden="1">{"PAGE1",#N/A,FALSE,"Consolidation";"PAGE2",#N/A,FALSE,"Consolidation";"PAGE3",#N/A,FALSE,"Consolidation";"PAGE4",#N/A,FALSE,"Consolidation";"PAGE5",#N/A,FALSE,"Consolidation";"PAGE6",#N/A,FALSE,"Consolidation";"PAGE7",#N/A,FALSE,"Consolidation"}</definedName>
    <definedName name="wrn.contribution." hidden="1">{#N/A,#N/A,FALSE,"Contribution Analysis"}</definedName>
    <definedName name="wrn.Cover." hidden="1">{"coverall",#N/A,FALSE,"Definitions";"cover1",#N/A,FALSE,"Definitions";"cover2",#N/A,FALSE,"Definitions";"cover3",#N/A,FALSE,"Definitions";"cover4",#N/A,FALSE,"Definitions";"cover5",#N/A,FALSE,"Definitions";"blank",#N/A,FALSE,"Definitions"}</definedName>
    <definedName name="wrn.csc." hidden="1">{"orixcsc",#N/A,FALSE,"ORIX CSC";"orixcsc2",#N/A,FALSE,"ORIX CSC"}</definedName>
    <definedName name="wrn.csc2." hidden="1">{#N/A,#N/A,FALSE,"ORIX CSC"}</definedName>
    <definedName name="wrn.cvintl." hidden="1">{"cover",#N/A,FALSE,"COVER SHEET";#N/A,#N/A,FALSE,"TARGET PRICE";#N/A,#N/A,FALSE,"DFCF"}</definedName>
    <definedName name="wrn.datapak" hidden="1">{#N/A,#N/A,FALSE,"Status of Projects";#N/A,#N/A,FALSE,"CEA-TEC";#N/A,#N/A,FALSE,"U-Constr.";#N/A,#N/A,FALSE,"summary";#N/A,#N/A,FALSE,"PPP-3 yrs"}</definedName>
    <definedName name="wrn.datapak." hidden="1">{#N/A,#N/A,FALSE,"Status of Projects";#N/A,#N/A,FALSE,"CEA-TEC";#N/A,#N/A,FALSE,"U-Constr.";#N/A,#N/A,FALSE,"summary";#N/A,#N/A,FALSE,"PPP-3 yrs"}</definedName>
    <definedName name="wrn.datapak.1" hidden="1">{#N/A,#N/A,FALSE,"Status of Projects";#N/A,#N/A,FALSE,"CEA-TEC";#N/A,#N/A,FALSE,"U-Constr.";#N/A,#N/A,FALSE,"summary";#N/A,#N/A,FALSE,"PPP-3 yrs"}</definedName>
    <definedName name="wrn.Earnings._.Model." hidden="1">{#N/A,#N/A,FALSE,"Product Revenue";#N/A,#N/A,FALSE,"Geographic Revenue";#N/A,#N/A,FALSE,"Income Statement - As Reported";#N/A,#N/A,FALSE,"Income Statement - Operating";#N/A,#N/A,FALSE,"Income Statement - %Revenue";#N/A,#N/A,FALSE,"Year-over-Year Growth";#N/A,#N/A,FALSE,"Sequential Growth";#N/A,#N/A,FALSE,"Balance Sheet";#N/A,#N/A,FALSE,"Cash Flow";#N/A,#N/A,FALSE,"Ratios";#N/A,#N/A,FALSE,"Valuation"}</definedName>
    <definedName name="wrn.eur" hidden="1">{"rawdata",#N/A,TRUE,"BT ";"in",#N/A,TRUE,"BT ";"rawdata",#N/A,TRUE,"CW ";"in",#N/A,TRUE,"CW ";"rawdata",#N/A,TRUE,"KPN";"in",#N/A,TRUE,"KPN";"rawdata",#N/A,TRUE,"OTE";"in",#N/A,TRUE,"OTE";"rawdata",#N/A,TRUE,"Port";"in",#N/A,TRUE,"Port";"rawdata",#N/A,TRUE,"SPT";"in",#N/A,TRUE,"SPT";"rawdata",#N/A,TRUE,"TD ";"in",#N/A,TRUE,"TD ";"rawdata",#N/A,TRUE,"TItal";"rawdata2",#N/A,TRUE,"TItal";"in",#N/A,TRUE,"TItal";"rawdata",#N/A,TRUE,"TdEsp";"in",#N/A,TRUE,"TdEsp";"rawdata",#N/A,TRUE,"Belg";"in",#N/A,TRUE,"Belg";"rawdata",#N/A,TRUE,"BEZEQ";"in",#N/A,TRUE,"BEZEQ";"rawdata",#N/A,TRUE,"DT ";"in",#N/A,TRUE,"DT ";"rawdata",#N/A,TRUE,"FT ";"in",#N/A,TRUE,"FT ";"rawdata",#N/A,TRUE,"MAT";"in",#N/A,TRUE,"MAT";"rawdata",#N/A,TRUE,"Eire";"in",#N/A,TRUE,"Eire";"rawdata",#N/A,TRUE,"TFin";"in",#N/A,TRUE,"TFin";"rawdata",#N/A,TRUE,"TNor";"in",#N/A,TRUE,"TNor";"rawdata",#N/A,TRUE,"Telia";"in",#N/A,TRUE,"Telia";"rawdata",#N/A,TRUE,"TPSA";"in",#N/A,TRUE,"TPSA";"rawdata",#N/A,TRUE,"TSAfr";"in",#N/A,TRUE,"TSAfr";"rawdata",#N/A,TRUE,"Turk";"in",#N/A,TRUE,"Turk"}</definedName>
    <definedName name="wrn.Europe." hidden="1">{"rawdata",#N/A,TRUE,"BT ";"in",#N/A,TRUE,"BT ";"rawdata",#N/A,TRUE,"CW ";"in",#N/A,TRUE,"CW ";"rawdata",#N/A,TRUE,"KPN";"in",#N/A,TRUE,"KPN";"rawdata",#N/A,TRUE,"OTE";"in",#N/A,TRUE,"OTE";"rawdata",#N/A,TRUE,"Port";"in",#N/A,TRUE,"Port";"rawdata",#N/A,TRUE,"SPT";"in",#N/A,TRUE,"SPT";"rawdata",#N/A,TRUE,"TD ";"in",#N/A,TRUE,"TD ";"rawdata",#N/A,TRUE,"TItal";"rawdata2",#N/A,TRUE,"TItal";"in",#N/A,TRUE,"TItal";"rawdata",#N/A,TRUE,"TdEsp";"in",#N/A,TRUE,"TdEsp";"rawdata",#N/A,TRUE,"Belg";"in",#N/A,TRUE,"Belg";"rawdata",#N/A,TRUE,"BEZEQ";"in",#N/A,TRUE,"BEZEQ";"rawdata",#N/A,TRUE,"DT ";"in",#N/A,TRUE,"DT ";"rawdata",#N/A,TRUE,"FT ";"in",#N/A,TRUE,"FT ";"rawdata",#N/A,TRUE,"MAT";"in",#N/A,TRUE,"MAT";"rawdata",#N/A,TRUE,"Eire";"in",#N/A,TRUE,"Eire";"rawdata",#N/A,TRUE,"TFin";"in",#N/A,TRUE,"TFin";"rawdata",#N/A,TRUE,"TNor";"in",#N/A,TRUE,"TNor";"rawdata",#N/A,TRUE,"Telia";"in",#N/A,TRUE,"Telia";"rawdata",#N/A,TRUE,"TPSA";"in",#N/A,TRUE,"TPSA";"rawdata",#N/A,TRUE,"TSAfr";"in",#N/A,TRUE,"TSAfr";"rawdata",#N/A,TRUE,"Turk";"in",#N/A,TRUE,"Turk"}</definedName>
    <definedName name="wrn.Forecast._.Q4a" hidden="1">{"cover a","4q",FALSE,"Cover";"Op Earn Mgd Q4",#N/A,FALSE,"Op-Earn (Mng)";"Op Earn Rpt Q4",#N/A,FALSE,"Op-Earn (Rpt)";"Loans",#N/A,FALSE,"Loans";"Credit Costs",#N/A,FALSE,"CCosts";"Net Interest Margin",#N/A,FALSE,"Margin";"Nonint Income",#N/A,FALSE,"NonII";"Nonint Exp",#N/A,FALSE,"NonIE";"Valuation",#N/A,FALSE,"Valuation"}</definedName>
    <definedName name="wrn.Full._.Financials." hidden="1">{#N/A,#N/A,TRUE,"Financials";#N/A,#N/A,TRUE,"Operating Statistics";#N/A,#N/A,TRUE,"Capex &amp; Depreciation";#N/A,#N/A,TRUE,"Debt"}</definedName>
    <definedName name="wrn.GRAPHS." hidden="1">{#N/A,#N/A,FALSE,"ACQ_GRAPHS";#N/A,#N/A,FALSE,"T_1 GRAPHS";#N/A,#N/A,FALSE,"T_2 GRAPHS";#N/A,#N/A,FALSE,"COMB_GRAPHS"}</definedName>
    <definedName name="wrn.handout." hidden="1">{"quarterly",#N/A,FALSE,"Income Statement New CPB";"annual",#N/A,FALSE,"Income Statement New CPB";"cash flow",#N/A,FALSE,"Cash Flow";"balance",#N/A,FALSE,"Balance Sheet";"seg",#N/A,FALSE,"New Segment Breakout"}</definedName>
    <definedName name="wrn.Main._.Report._.All._.Sections." hidden="1">{"Print",#N/A,FALSE,"Assmptns";"Print",#N/A,FALSE,"Scenarios";"Print",#N/A,FALSE,"DCF";"Print",#N/A,FALSE,"Plas_Forcst";"Print",#N/A,FALSE,"Bal_Sht";"Print",#N/A,FALSE,"Graphs";"Print",#N/A,FALSE,"Cap_Assuptn";"Print",#N/A,FALSE,"Waves";"Print",#N/A,FALSE,"Valuation";"Print1",#N/A,FALSE,"Comp_ChemSys";"Print1",#N/A,FALSE,"Scenarios";"Print Graphs",#N/A,FALSE,"Comp_ChemSys";"Print",#N/A,FALSE,"Bal_Graphs"}</definedName>
    <definedName name="wrn.market._.share." hidden="1">{#N/A,#N/A,FALSE,"Bestfoods";#N/A,#N/A,FALSE,"Campbell";#N/A,#N/A,FALSE,"ConAgra";#N/A,#N/A,FALSE,"Healthy Choice";#N/A,#N/A,FALSE,"Int'l Home Foods";#N/A,#N/A,FALSE,"General Mills";#N/A,#N/A,FALSE,"Heinz";#N/A,#N/A,FALSE,"Kellogg";#N/A,#N/A,FALSE,"Kraft";#N/A,#N/A,FALSE,"Nabisco";#N/A,#N/A,FALSE,"Quaker Oats";#N/A,#N/A,FALSE,"Sara Lee";#N/A,#N/A,FALSE,"print summary"}</definedName>
    <definedName name="wrn.Monthly._.Report." hidden="1">{#N/A,#N/A,FALSE,"Monthly";#N/A,#N/A,FALSE,"Hong Kong";#N/A,#N/A,FALSE,"New York";#N/A,#N/A,FALSE,"London";#N/A,#N/A,FALSE,"Singapore";#N/A,#N/A,FALSE,"Australia";#N/A,#N/A,FALSE,"Korea"}</definedName>
    <definedName name="wrn.One._.Pager._.plus._.Technicals." hidden="1">{#N/A,#N/A,FALSE,"One Pager";#N/A,#N/A,FALSE,"Technical"}</definedName>
    <definedName name="wrn.Output." hidden="1">{"definitions",#N/A,TRUE,"Definitions";"out1",#N/A,TRUE,"Valuation";"out2",#N/A,TRUE,"Valuation";"out3",#N/A,TRUE,"Valuation";"out4",#N/A,TRUE,"Valuation";"out",#N/A,TRUE,"Efficiency";"out1",#N/A,TRUE,"Growth,Margin,Rev Split";"out2",#N/A,TRUE,"Growth,Margin,Rev Split";"out1",#N/A,TRUE,"Financial Ratios";"out2",#N/A,TRUE,"Financial Ratios";"outeg",#N/A,TRUE,"Efficiency";"test1",#N/A,TRUE,"Prices";"test2",#N/A,TRUE,"Prices";"test3",#N/A,TRUE,"Prices";"test1",#N/A,TRUE,"Segments";"test2",#N/A,TRUE,"Segments";"in",#N/A,TRUE,"Country";"in",#N/A,TRUE,"Housekeeping"}</definedName>
    <definedName name="wrn.polymwe." hidden="1">{#N/A,#N/A,TRUE,"Economic Indicators";#N/A,#N/A,TRUE,"Cracker Shutdown schedule";#N/A,#N/A,TRUE,"Benzene Shutdown schedule";#N/A,#N/A,TRUE,"PX Shutdown schedule";#N/A,#N/A,TRUE,"Financials";#N/A,#N/A,TRUE,"Prices&amp;Margins";#N/A,#N/A,TRUE,"Demand-supply";#N/A,#N/A,TRUE,"Polymers-Ind Sum-1999-2000";#N/A,#N/A,TRUE,"Polymers-Ind Sum-Q4";#N/A,#N/A,TRUE,"Polymers-Ind Sum-Q3";#N/A,#N/A,TRUE,"Polymers-Ind Sum-Q4overQ3";#N/A,#N/A,TRUE,"RIL-Q4-Prodn-Sales";#N/A,#N/A,TRUE,"RIL-Q4-Prices";#N/A,#N/A,TRUE,"RIL-Q4-Feedstock";#N/A,#N/A,TRUE,"IPCL-Q4-Prodn-Sales";#N/A,#N/A,TRUE,"IPCL-Q4-Prices";#N/A,#N/A,TRUE,"IPCL-Q4-Feedstock";#N/A,#N/A,TRUE,"NOCIL-Q4-Prodn-Sales";#N/A,#N/A,TRUE,"NOCIL-Q4-Prices";#N/A,#N/A,TRUE,"GAIL-Q4-Prodn-Sales";#N/A,#N/A,TRUE,"GAIL-Q4-Prices"}</definedName>
    <definedName name="wrn.repot." hidden="1">{#N/A,#N/A,FALSE,"Budget at a Glance";#N/A,#N/A,FALSE,"Receipts";#N/A,#N/A,FALSE,"Expenditure";#N/A,#N/A,FALSE,"Impact";#N/A,#N/A,FALSE,"Non-Durables";#N/A,#N/A,FALSE,"Durables";#N/A,#N/A,FALSE,"Cement";#N/A,#N/A,FALSE,"Power Cables";#N/A,#N/A,FALSE,"NFM";#N/A,#N/A,FALSE,"Auto";#N/A,#N/A,FALSE,"Auto1";#N/A,#N/A,FALSE,"Chemicals";#N/A,#N/A,FALSE,"Steel duty";#N/A,#N/A,FALSE,"Petrochemicals";#N/A,#N/A,FALSE,"Paper";#N/A,#N/A,FALSE,"Fibres";#N/A,#N/A,FALSE,"Tyre";#N/A,#N/A,FALSE,"Tyre1";#N/A,#N/A,FALSE,"Cotton (prices &amp; Duty)";#N/A,#N/A,FALSE,"Telecom Equipment";#N/A,#N/A,FALSE,"Cigarettes"}</definedName>
    <definedName name="wrn.Summary." hidden="1">{"Print Summary",#N/A,FALSE,"Bal_Graphs";"Print Summary",#N/A,FALSE,"DCF";"Print Summary",#N/A,FALSE,"Graphs";"Print Summary",#N/A,FALSE,"Summary"}</definedName>
    <definedName name="wrn.test." hidden="1">{"test2",#N/A,TRUE,"Prices"}</definedName>
    <definedName name="wrn.VALUATION." hidden="1">{#N/A,#N/A,FALSE,"Valuation Assumptions";#N/A,#N/A,FALSE,"Summary";#N/A,#N/A,FALSE,"DCF";#N/A,#N/A,FALSE,"Valuation";#N/A,#N/A,FALSE,"WACC";#N/A,#N/A,FALSE,"UBVH";#N/A,#N/A,FALSE,"Free Cash Flow"}</definedName>
    <definedName name="wrn.Variance._.Q4" hidden="1">{"Variance Q4",#N/A,FALSE,"Var"}</definedName>
    <definedName name="wrn1.repot" hidden="1">{#N/A,#N/A,FALSE,"Budget at a Glance";#N/A,#N/A,FALSE,"Receipts";#N/A,#N/A,FALSE,"Expenditure";#N/A,#N/A,FALSE,"Impact";#N/A,#N/A,FALSE,"Non-Durables";#N/A,#N/A,FALSE,"Durables";#N/A,#N/A,FALSE,"Cement";#N/A,#N/A,FALSE,"Power Cables";#N/A,#N/A,FALSE,"NFM";#N/A,#N/A,FALSE,"Auto";#N/A,#N/A,FALSE,"Auto1";#N/A,#N/A,FALSE,"Chemicals";#N/A,#N/A,FALSE,"Steel duty";#N/A,#N/A,FALSE,"Petrochemicals";#N/A,#N/A,FALSE,"Paper";#N/A,#N/A,FALSE,"Fibres";#N/A,#N/A,FALSE,"Tyre";#N/A,#N/A,FALSE,"Tyre1";#N/A,#N/A,FALSE,"Cotton (prices &amp; Duty)";#N/A,#N/A,FALSE,"Telecom Equipment";#N/A,#N/A,FALSE,"Cigarettes"}</definedName>
    <definedName name="xls" hidden="1">{"Print Summary",#N/A,FALSE,"Bal_Graphs";"Print Summary",#N/A,FALSE,"DCF";"Print Summary",#N/A,FALSE,"Graphs";"Print Summary",#N/A,FALSE,"Summary"}</definedName>
    <definedName name="xvxv" hidden="1">#N/A</definedName>
    <definedName name="yihjh" hidden="1">#N/A</definedName>
    <definedName name="YrRange" hidden="1">#REF!</definedName>
    <definedName name="yrty" hidden="1">#REF!</definedName>
    <definedName name="zaq" hidden="1">{#N/A,#N/A,FALSE,"Budget at a Glance";#N/A,#N/A,FALSE,"Receipts";#N/A,#N/A,FALSE,"Expenditure";#N/A,#N/A,FALSE,"Impact";#N/A,#N/A,FALSE,"Non-Durables";#N/A,#N/A,FALSE,"Durables";#N/A,#N/A,FALSE,"Cement";#N/A,#N/A,FALSE,"Power Cables";#N/A,#N/A,FALSE,"NFM";#N/A,#N/A,FALSE,"Auto";#N/A,#N/A,FALSE,"Auto1";#N/A,#N/A,FALSE,"Chemicals";#N/A,#N/A,FALSE,"Steel duty";#N/A,#N/A,FALSE,"Petrochemicals";#N/A,#N/A,FALSE,"Paper";#N/A,#N/A,FALSE,"Fibres";#N/A,#N/A,FALSE,"Tyre";#N/A,#N/A,FALSE,"Tyre1";#N/A,#N/A,FALSE,"Cotton (prices &amp; Duty)";#N/A,#N/A,FALSE,"Telecom Equipment";#N/A,#N/A,FALSE,"Cigarettes"}</definedName>
    <definedName name="zzz" hidden="1">#N/A</definedName>
  </definedNames>
  <calcPr calcId="191029" calcMode="manual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N97" i="11" l="1"/>
  <c r="AN69" i="11"/>
  <c r="AN49" i="11"/>
  <c r="AN250" i="11" l="1"/>
  <c r="AN249" i="11"/>
  <c r="AN248" i="11"/>
  <c r="AN247" i="11"/>
  <c r="AN246" i="11"/>
  <c r="AN243" i="11"/>
  <c r="AN238" i="11"/>
  <c r="AN219" i="11"/>
  <c r="AN234" i="11"/>
  <c r="AN207" i="11"/>
  <c r="AN199" i="11"/>
  <c r="AN194" i="11"/>
  <c r="AN263" i="11"/>
  <c r="AN188" i="11"/>
  <c r="AN185" i="11"/>
  <c r="AN186" i="11" s="1"/>
  <c r="AN179" i="11"/>
  <c r="AN173" i="11"/>
  <c r="AN149" i="11"/>
  <c r="AN141" i="11"/>
  <c r="AN140" i="11"/>
  <c r="AN136" i="11"/>
  <c r="AN146" i="11" s="1"/>
  <c r="AN135" i="11"/>
  <c r="AN122" i="11"/>
  <c r="AN121" i="11"/>
  <c r="AN113" i="11"/>
  <c r="AN143" i="11" s="1"/>
  <c r="AN112" i="11"/>
  <c r="AN88" i="11"/>
  <c r="AN48" i="11"/>
  <c r="AN42" i="11"/>
  <c r="AN41" i="11"/>
  <c r="AN39" i="11"/>
  <c r="AN37" i="11"/>
  <c r="AN44" i="11"/>
  <c r="AN33" i="11"/>
  <c r="AN29" i="11"/>
  <c r="AN120" i="11" l="1"/>
  <c r="AN123" i="11" s="1"/>
  <c r="AN222" i="11"/>
  <c r="AN230" i="11"/>
  <c r="AN229" i="11"/>
  <c r="AN231" i="11"/>
  <c r="AN224" i="11"/>
  <c r="AN223" i="11"/>
  <c r="AN225" i="11"/>
  <c r="AN226" i="11"/>
  <c r="AN227" i="11"/>
  <c r="AN228" i="11"/>
  <c r="AN221" i="11"/>
  <c r="AN180" i="11"/>
  <c r="AN45" i="11"/>
  <c r="AN126" i="11" l="1"/>
  <c r="AN131" i="11"/>
  <c r="AN130" i="11"/>
  <c r="AN129" i="11"/>
  <c r="AN128" i="11"/>
  <c r="AN127" i="11"/>
  <c r="AN133" i="11"/>
  <c r="AN132" i="11"/>
  <c r="AN232" i="11"/>
  <c r="AN8" i="11" l="1"/>
  <c r="AN7" i="11"/>
  <c r="AN26" i="11" l="1"/>
  <c r="AN21" i="11"/>
  <c r="AP237" i="11"/>
  <c r="AP236" i="11"/>
  <c r="AP235" i="11"/>
  <c r="AP218" i="11"/>
  <c r="AP217" i="11"/>
  <c r="AP216" i="11"/>
  <c r="AP215" i="11"/>
  <c r="AP214" i="11"/>
  <c r="AP213" i="11"/>
  <c r="AP212" i="11"/>
  <c r="AP211" i="11"/>
  <c r="AP210" i="11"/>
  <c r="AP209" i="11"/>
  <c r="AP208" i="11"/>
  <c r="AP184" i="11"/>
  <c r="AP183" i="11"/>
  <c r="AP178" i="11"/>
  <c r="AP177" i="11"/>
  <c r="AP176" i="11"/>
  <c r="AP175" i="11"/>
  <c r="AP119" i="11"/>
  <c r="AP118" i="11"/>
  <c r="AP117" i="11"/>
  <c r="AP116" i="11"/>
  <c r="AP115" i="11"/>
  <c r="AP114" i="11"/>
  <c r="AP95" i="11"/>
  <c r="AP70" i="11"/>
  <c r="AP47" i="11"/>
  <c r="AP38" i="11"/>
  <c r="AP36" i="11"/>
  <c r="AP35" i="11"/>
  <c r="AP32" i="11"/>
  <c r="AP16" i="11"/>
  <c r="AP15" i="11"/>
  <c r="AP6" i="11"/>
  <c r="AP5" i="11"/>
  <c r="AP4" i="11"/>
  <c r="AP3" i="11"/>
  <c r="AO237" i="11"/>
  <c r="AO236" i="11"/>
  <c r="AO235" i="11"/>
  <c r="AO218" i="11"/>
  <c r="AO217" i="11"/>
  <c r="AO216" i="11"/>
  <c r="AO215" i="11"/>
  <c r="AO214" i="11"/>
  <c r="AO213" i="11"/>
  <c r="AO212" i="11"/>
  <c r="AO211" i="11"/>
  <c r="AO210" i="11"/>
  <c r="AO209" i="11"/>
  <c r="AO208" i="11"/>
  <c r="AO184" i="11"/>
  <c r="AO183" i="11"/>
  <c r="AO178" i="11"/>
  <c r="AO177" i="11"/>
  <c r="AO176" i="11"/>
  <c r="AO175" i="11"/>
  <c r="AO119" i="11"/>
  <c r="AO118" i="11"/>
  <c r="AO117" i="11"/>
  <c r="AO116" i="11"/>
  <c r="AO115" i="11"/>
  <c r="AO114" i="11"/>
  <c r="AO95" i="11"/>
  <c r="AO70" i="11"/>
  <c r="AO47" i="11"/>
  <c r="AO38" i="11"/>
  <c r="AO36" i="11"/>
  <c r="AO35" i="11"/>
  <c r="AO32" i="11"/>
  <c r="AO16" i="11"/>
  <c r="AO15" i="11"/>
  <c r="AO6" i="11"/>
  <c r="AO5" i="11"/>
  <c r="AO4" i="11"/>
  <c r="AO3" i="11"/>
  <c r="AM136" i="11"/>
  <c r="AM37" i="11" l="1"/>
  <c r="AP37" i="11" s="1"/>
  <c r="L70" i="11" l="1"/>
  <c r="AM54" i="11" l="1"/>
  <c r="AM69" i="11" l="1"/>
  <c r="AP69" i="11" s="1"/>
  <c r="AM21" i="11" l="1"/>
  <c r="K245" i="11" l="1"/>
  <c r="K244" i="11"/>
  <c r="K241" i="11"/>
  <c r="K240" i="11"/>
  <c r="K237" i="11"/>
  <c r="K236" i="11"/>
  <c r="K235" i="11"/>
  <c r="K218" i="11"/>
  <c r="K217" i="11"/>
  <c r="K216" i="11"/>
  <c r="K215" i="11"/>
  <c r="K214" i="11"/>
  <c r="K213" i="11"/>
  <c r="K212" i="11"/>
  <c r="K211" i="11"/>
  <c r="K210" i="11"/>
  <c r="K209" i="11"/>
  <c r="K208" i="11"/>
  <c r="K205" i="11"/>
  <c r="K204" i="11"/>
  <c r="K203" i="11"/>
  <c r="K202" i="11"/>
  <c r="K201" i="11"/>
  <c r="K200" i="11"/>
  <c r="K197" i="11"/>
  <c r="K196" i="11"/>
  <c r="K195" i="11"/>
  <c r="K192" i="11"/>
  <c r="K191" i="11"/>
  <c r="K190" i="11"/>
  <c r="K189" i="11"/>
  <c r="K184" i="11"/>
  <c r="K183" i="11"/>
  <c r="K178" i="11"/>
  <c r="K177" i="11"/>
  <c r="K176" i="11"/>
  <c r="K175" i="11"/>
  <c r="K179" i="11" s="1"/>
  <c r="K180" i="11" s="1"/>
  <c r="K138" i="11"/>
  <c r="K137" i="11"/>
  <c r="K119" i="11"/>
  <c r="K118" i="11"/>
  <c r="K117" i="11"/>
  <c r="K116" i="11"/>
  <c r="K115" i="11"/>
  <c r="K114" i="11"/>
  <c r="K107" i="11"/>
  <c r="K152" i="11" s="1"/>
  <c r="K106" i="11"/>
  <c r="K105" i="11"/>
  <c r="K104" i="11"/>
  <c r="K103" i="11"/>
  <c r="K102" i="11"/>
  <c r="K101" i="11"/>
  <c r="K100" i="11"/>
  <c r="K96" i="11"/>
  <c r="K95" i="11"/>
  <c r="K94" i="11"/>
  <c r="K93" i="11"/>
  <c r="K92" i="11"/>
  <c r="K91" i="11"/>
  <c r="K90" i="11"/>
  <c r="K81" i="11"/>
  <c r="K80" i="11"/>
  <c r="K79" i="11"/>
  <c r="K78" i="11"/>
  <c r="K77" i="11"/>
  <c r="K76" i="11"/>
  <c r="K69" i="11"/>
  <c r="K67" i="11"/>
  <c r="K66" i="11"/>
  <c r="K64" i="11"/>
  <c r="K62" i="11"/>
  <c r="K61" i="11"/>
  <c r="K60" i="11"/>
  <c r="K59" i="11"/>
  <c r="K55" i="11"/>
  <c r="K53" i="11"/>
  <c r="K52" i="11"/>
  <c r="K51" i="11"/>
  <c r="K47" i="11"/>
  <c r="K38" i="11"/>
  <c r="K36" i="11"/>
  <c r="K35" i="11"/>
  <c r="K32" i="11"/>
  <c r="K30" i="11"/>
  <c r="K16" i="11"/>
  <c r="K188" i="11" s="1"/>
  <c r="K15" i="11"/>
  <c r="K13" i="11"/>
  <c r="K12" i="11"/>
  <c r="K10" i="11"/>
  <c r="K6" i="11"/>
  <c r="K44" i="11" s="1"/>
  <c r="K3" i="11"/>
  <c r="K261" i="11"/>
  <c r="K252" i="11"/>
  <c r="K243" i="11"/>
  <c r="K234" i="11"/>
  <c r="K207" i="11"/>
  <c r="K199" i="11"/>
  <c r="K194" i="11"/>
  <c r="K174" i="11"/>
  <c r="K173" i="11"/>
  <c r="K149" i="11"/>
  <c r="K141" i="11"/>
  <c r="K140" i="11"/>
  <c r="K135" i="11"/>
  <c r="K112" i="11"/>
  <c r="K88" i="11"/>
  <c r="K49" i="11"/>
  <c r="K29" i="11"/>
  <c r="K26" i="11"/>
  <c r="K21" i="11"/>
  <c r="AM263" i="11"/>
  <c r="AM250" i="11"/>
  <c r="AM249" i="11"/>
  <c r="AM248" i="11"/>
  <c r="AM247" i="11"/>
  <c r="AM246" i="11"/>
  <c r="AM243" i="11"/>
  <c r="AM238" i="11"/>
  <c r="AP238" i="11" s="1"/>
  <c r="AM234" i="11"/>
  <c r="AM219" i="11"/>
  <c r="AM207" i="11"/>
  <c r="AM199" i="11"/>
  <c r="AM194" i="11"/>
  <c r="AM188" i="11"/>
  <c r="AP188" i="11" s="1"/>
  <c r="AM185" i="11"/>
  <c r="AM179" i="11"/>
  <c r="AM173" i="11"/>
  <c r="AM152" i="11"/>
  <c r="AM149" i="11"/>
  <c r="AM141" i="11"/>
  <c r="AM140" i="11"/>
  <c r="AM146" i="11"/>
  <c r="AM135" i="11"/>
  <c r="AM113" i="11"/>
  <c r="AM112" i="11"/>
  <c r="AM108" i="11"/>
  <c r="AM97" i="11"/>
  <c r="AM88" i="11"/>
  <c r="AM82" i="11"/>
  <c r="AM58" i="11"/>
  <c r="AM56" i="11"/>
  <c r="AM57" i="11"/>
  <c r="AM49" i="11"/>
  <c r="AM48" i="11"/>
  <c r="AM44" i="11"/>
  <c r="AM42" i="11"/>
  <c r="AP42" i="11" s="1"/>
  <c r="AM41" i="11"/>
  <c r="AP41" i="11" s="1"/>
  <c r="AM39" i="11"/>
  <c r="AP39" i="11" s="1"/>
  <c r="AM33" i="11"/>
  <c r="AM29" i="11"/>
  <c r="AM26" i="11"/>
  <c r="AL26" i="11"/>
  <c r="AM225" i="11" l="1"/>
  <c r="AP219" i="11"/>
  <c r="AM143" i="11"/>
  <c r="AP113" i="11"/>
  <c r="AM180" i="11"/>
  <c r="AP179" i="11"/>
  <c r="AM186" i="11"/>
  <c r="AP185" i="11"/>
  <c r="K136" i="11"/>
  <c r="K146" i="11" s="1"/>
  <c r="K54" i="11"/>
  <c r="K238" i="11"/>
  <c r="K48" i="11"/>
  <c r="AM45" i="11"/>
  <c r="K33" i="11"/>
  <c r="AM122" i="11"/>
  <c r="K5" i="11"/>
  <c r="K8" i="11" s="1"/>
  <c r="AM8" i="11"/>
  <c r="AM7" i="11"/>
  <c r="AM121" i="11"/>
  <c r="K4" i="11"/>
  <c r="K7" i="11" s="1"/>
  <c r="K108" i="11"/>
  <c r="K97" i="11"/>
  <c r="K150" i="11" s="1"/>
  <c r="K82" i="11"/>
  <c r="K185" i="11"/>
  <c r="K186" i="11" s="1"/>
  <c r="K58" i="11"/>
  <c r="K57" i="11"/>
  <c r="K71" i="11"/>
  <c r="K37" i="11"/>
  <c r="K219" i="11"/>
  <c r="K230" i="11" s="1"/>
  <c r="K56" i="11"/>
  <c r="K246" i="11"/>
  <c r="K39" i="11"/>
  <c r="K42" i="11"/>
  <c r="K113" i="11"/>
  <c r="K41" i="11"/>
  <c r="AM226" i="11"/>
  <c r="AM227" i="11"/>
  <c r="AM109" i="11"/>
  <c r="AM63" i="11"/>
  <c r="AM145" i="11"/>
  <c r="AM71" i="11"/>
  <c r="AM228" i="11"/>
  <c r="AM150" i="11"/>
  <c r="AM221" i="11"/>
  <c r="AM229" i="11"/>
  <c r="AM85" i="11"/>
  <c r="AM223" i="11"/>
  <c r="AM231" i="11"/>
  <c r="AM222" i="11"/>
  <c r="AM230" i="11"/>
  <c r="AM86" i="11"/>
  <c r="AM224" i="11"/>
  <c r="AL136" i="11"/>
  <c r="AP143" i="11" l="1"/>
  <c r="AN144" i="11"/>
  <c r="K122" i="11"/>
  <c r="AP122" i="11"/>
  <c r="K121" i="11"/>
  <c r="K120" i="11" s="1"/>
  <c r="K123" i="11" s="1"/>
  <c r="AP121" i="11"/>
  <c r="K85" i="11"/>
  <c r="K109" i="11"/>
  <c r="AM120" i="11"/>
  <c r="K223" i="11"/>
  <c r="K222" i="11"/>
  <c r="K221" i="11"/>
  <c r="K231" i="11"/>
  <c r="K224" i="11"/>
  <c r="K45" i="11"/>
  <c r="K63" i="11"/>
  <c r="K86" i="11"/>
  <c r="K143" i="11"/>
  <c r="K226" i="11"/>
  <c r="K225" i="11"/>
  <c r="K228" i="11"/>
  <c r="K227" i="11"/>
  <c r="K229" i="11"/>
  <c r="AM232" i="11"/>
  <c r="AM65" i="11"/>
  <c r="AL185" i="11"/>
  <c r="AM123" i="11" l="1"/>
  <c r="AM132" i="11" s="1"/>
  <c r="AP120" i="11"/>
  <c r="K232" i="11"/>
  <c r="AM127" i="11"/>
  <c r="AM130" i="11"/>
  <c r="K131" i="11"/>
  <c r="K130" i="11"/>
  <c r="K132" i="11"/>
  <c r="K128" i="11"/>
  <c r="K127" i="11"/>
  <c r="K126" i="11"/>
  <c r="K133" i="11"/>
  <c r="K129" i="11"/>
  <c r="K145" i="11"/>
  <c r="K65" i="11"/>
  <c r="AM68" i="11"/>
  <c r="AL186" i="11"/>
  <c r="AM129" i="11" l="1"/>
  <c r="AM128" i="11"/>
  <c r="AM133" i="11"/>
  <c r="AM126" i="11"/>
  <c r="AM131" i="11"/>
  <c r="AP123" i="11"/>
  <c r="K68" i="11"/>
  <c r="AM72" i="11"/>
  <c r="AL69" i="11"/>
  <c r="K72" i="11" l="1"/>
  <c r="AL97" i="11"/>
  <c r="AL21" i="11"/>
  <c r="AL263" i="11" l="1"/>
  <c r="AL250" i="11"/>
  <c r="AL249" i="11"/>
  <c r="AL248" i="11"/>
  <c r="AL247" i="11"/>
  <c r="AL246" i="11"/>
  <c r="AL243" i="11"/>
  <c r="AL238" i="11"/>
  <c r="AL234" i="11"/>
  <c r="AL219" i="11"/>
  <c r="AL207" i="11"/>
  <c r="AL199" i="11"/>
  <c r="AL194" i="11"/>
  <c r="AL188" i="11"/>
  <c r="AL179" i="11"/>
  <c r="AL173" i="11"/>
  <c r="AL152" i="11"/>
  <c r="AL149" i="11"/>
  <c r="AL146" i="11"/>
  <c r="AL141" i="11"/>
  <c r="AL140" i="11"/>
  <c r="AL135" i="11"/>
  <c r="AL122" i="11"/>
  <c r="AL121" i="11"/>
  <c r="AL113" i="11"/>
  <c r="AL112" i="11"/>
  <c r="AL108" i="11"/>
  <c r="AL88" i="11"/>
  <c r="AL82" i="11"/>
  <c r="AL58" i="11"/>
  <c r="AL56" i="11"/>
  <c r="AL54" i="11"/>
  <c r="AL49" i="11"/>
  <c r="AL48" i="11"/>
  <c r="AL44" i="11"/>
  <c r="AL42" i="11"/>
  <c r="AL41" i="11"/>
  <c r="AL39" i="11"/>
  <c r="AL37" i="11"/>
  <c r="AL33" i="11"/>
  <c r="AL29" i="11"/>
  <c r="AL8" i="11"/>
  <c r="AL7" i="11"/>
  <c r="AK136" i="11"/>
  <c r="AL120" i="11" l="1"/>
  <c r="AL180" i="11"/>
  <c r="AL228" i="11"/>
  <c r="AM153" i="11"/>
  <c r="AL109" i="11"/>
  <c r="AL57" i="11"/>
  <c r="AL227" i="11"/>
  <c r="AL230" i="11"/>
  <c r="AL229" i="11"/>
  <c r="AL221" i="11"/>
  <c r="AL222" i="11"/>
  <c r="AL231" i="11"/>
  <c r="AL226" i="11"/>
  <c r="AL224" i="11"/>
  <c r="AL223" i="11"/>
  <c r="AL225" i="11"/>
  <c r="AL150" i="11"/>
  <c r="AL143" i="11"/>
  <c r="AL45" i="11"/>
  <c r="AL71" i="11"/>
  <c r="AL85" i="11"/>
  <c r="AK37" i="11"/>
  <c r="AK33" i="11"/>
  <c r="AL123" i="11" l="1"/>
  <c r="AL128" i="11" s="1"/>
  <c r="AL63" i="11"/>
  <c r="AM171" i="11"/>
  <c r="AM151" i="11"/>
  <c r="AM144" i="11"/>
  <c r="AP144" i="11" s="1"/>
  <c r="AL232" i="11"/>
  <c r="AL86" i="11"/>
  <c r="AL145" i="11"/>
  <c r="AK69" i="11"/>
  <c r="AK21" i="11"/>
  <c r="AK26" i="11"/>
  <c r="AL129" i="11" l="1"/>
  <c r="AL130" i="11"/>
  <c r="AL131" i="11"/>
  <c r="AL126" i="11"/>
  <c r="AL133" i="11"/>
  <c r="AL132" i="11"/>
  <c r="AL127" i="11"/>
  <c r="AL65" i="11"/>
  <c r="AM147" i="11"/>
  <c r="AM168" i="11"/>
  <c r="AM166" i="11"/>
  <c r="AM158" i="11"/>
  <c r="AM154" i="11"/>
  <c r="AM165" i="11"/>
  <c r="AM163" i="11"/>
  <c r="AM161" i="11"/>
  <c r="AM157" i="11"/>
  <c r="AM162" i="11"/>
  <c r="AM156" i="11"/>
  <c r="AM155" i="11"/>
  <c r="AM170" i="11"/>
  <c r="AK263" i="11"/>
  <c r="AK250" i="11"/>
  <c r="AK249" i="11"/>
  <c r="AK248" i="11"/>
  <c r="AK247" i="11"/>
  <c r="AK246" i="11"/>
  <c r="AK243" i="11"/>
  <c r="AK238" i="11"/>
  <c r="AK234" i="11"/>
  <c r="AK219" i="11"/>
  <c r="AK207" i="11"/>
  <c r="AK199" i="11"/>
  <c r="AK194" i="11"/>
  <c r="AK188" i="11"/>
  <c r="AK185" i="11"/>
  <c r="AK179" i="11"/>
  <c r="AK173" i="11"/>
  <c r="AK149" i="11"/>
  <c r="AK141" i="11"/>
  <c r="AK140" i="11"/>
  <c r="AK146" i="11"/>
  <c r="AK135" i="11"/>
  <c r="AK121" i="11"/>
  <c r="AK112" i="11"/>
  <c r="AK88" i="11"/>
  <c r="AK49" i="11"/>
  <c r="AK48" i="11"/>
  <c r="AK42" i="11"/>
  <c r="AK29" i="11"/>
  <c r="AK7" i="11"/>
  <c r="AJ152" i="11"/>
  <c r="AM159" i="11" l="1"/>
  <c r="AM164" i="11"/>
  <c r="AM167" i="11" s="1"/>
  <c r="AM169" i="11" s="1"/>
  <c r="AL68" i="11"/>
  <c r="AM160" i="11"/>
  <c r="AK180" i="11"/>
  <c r="AK225" i="11"/>
  <c r="AK186" i="11"/>
  <c r="AK226" i="11"/>
  <c r="AK41" i="11"/>
  <c r="AK39" i="11"/>
  <c r="AK44" i="11"/>
  <c r="AK122" i="11"/>
  <c r="AK8" i="11"/>
  <c r="AK227" i="11"/>
  <c r="AK228" i="11"/>
  <c r="AK221" i="11"/>
  <c r="AK229" i="11"/>
  <c r="AK222" i="11"/>
  <c r="AK230" i="11"/>
  <c r="AK223" i="11"/>
  <c r="AK231" i="11"/>
  <c r="AK224" i="11"/>
  <c r="AJ238" i="11"/>
  <c r="AO238" i="11" s="1"/>
  <c r="AJ219" i="11"/>
  <c r="AO219" i="11" s="1"/>
  <c r="AJ246" i="11"/>
  <c r="AJ185" i="11"/>
  <c r="AO185" i="11" s="1"/>
  <c r="AJ179" i="11"/>
  <c r="AO179" i="11" s="1"/>
  <c r="AL72" i="11" l="1"/>
  <c r="AK45" i="11"/>
  <c r="AK120" i="11"/>
  <c r="AK232" i="11"/>
  <c r="AJ225" i="11"/>
  <c r="AJ224" i="11"/>
  <c r="AJ222" i="11"/>
  <c r="AJ228" i="11"/>
  <c r="AJ229" i="11"/>
  <c r="AJ226" i="11"/>
  <c r="AJ231" i="11"/>
  <c r="AJ223" i="11"/>
  <c r="AJ227" i="11"/>
  <c r="AJ230" i="11"/>
  <c r="AJ69" i="11"/>
  <c r="AO69" i="11" s="1"/>
  <c r="AJ82" i="11" l="1"/>
  <c r="AJ54" i="11"/>
  <c r="AJ97" i="11" l="1"/>
  <c r="AJ33" i="11" l="1"/>
  <c r="AJ26" i="11"/>
  <c r="AJ21" i="11"/>
  <c r="AJ122" i="11" l="1"/>
  <c r="AO122" i="11" s="1"/>
  <c r="AJ180" i="11"/>
  <c r="AJ263" i="11"/>
  <c r="AJ250" i="11"/>
  <c r="AJ249" i="11"/>
  <c r="AJ248" i="11"/>
  <c r="AJ247" i="11"/>
  <c r="AJ243" i="11"/>
  <c r="AJ234" i="11"/>
  <c r="AJ207" i="11"/>
  <c r="AJ199" i="11"/>
  <c r="AJ194" i="11"/>
  <c r="AJ188" i="11"/>
  <c r="AO188" i="11" s="1"/>
  <c r="AJ186" i="11"/>
  <c r="AJ173" i="11"/>
  <c r="AJ149" i="11"/>
  <c r="AJ141" i="11"/>
  <c r="AJ140" i="11"/>
  <c r="AJ136" i="11"/>
  <c r="AJ146" i="11" s="1"/>
  <c r="AJ135" i="11"/>
  <c r="AJ113" i="11"/>
  <c r="AO113" i="11" s="1"/>
  <c r="AJ112" i="11"/>
  <c r="AJ108" i="11"/>
  <c r="AJ88" i="11"/>
  <c r="AJ58" i="11"/>
  <c r="AJ56" i="11"/>
  <c r="AJ57" i="11"/>
  <c r="AJ49" i="11"/>
  <c r="AJ48" i="11"/>
  <c r="AJ42" i="11"/>
  <c r="AO42" i="11" s="1"/>
  <c r="AJ37" i="11"/>
  <c r="AO37" i="11" s="1"/>
  <c r="AJ29" i="11"/>
  <c r="AJ7" i="11"/>
  <c r="AI54" i="11"/>
  <c r="AI58" i="11"/>
  <c r="AI69" i="11"/>
  <c r="AJ150" i="11" l="1"/>
  <c r="AJ85" i="11"/>
  <c r="AJ143" i="11"/>
  <c r="AO143" i="11" s="1"/>
  <c r="AJ71" i="11"/>
  <c r="AJ39" i="11"/>
  <c r="AO39" i="11" s="1"/>
  <c r="AJ41" i="11"/>
  <c r="AO41" i="11" s="1"/>
  <c r="AJ44" i="11"/>
  <c r="AJ8" i="11"/>
  <c r="AJ121" i="11"/>
  <c r="AO121" i="11" s="1"/>
  <c r="AJ86" i="11"/>
  <c r="AJ63" i="11"/>
  <c r="AJ109" i="11"/>
  <c r="AJ221" i="11"/>
  <c r="AI56" i="11"/>
  <c r="AI57" i="11"/>
  <c r="AJ45" i="11" l="1"/>
  <c r="AJ145" i="11"/>
  <c r="AJ232" i="11"/>
  <c r="AJ120" i="11"/>
  <c r="AO120" i="11" s="1"/>
  <c r="AJ65" i="11"/>
  <c r="AI63" i="11"/>
  <c r="J261" i="11"/>
  <c r="AI122" i="11"/>
  <c r="AI121" i="11"/>
  <c r="AI39" i="11"/>
  <c r="AI37" i="11"/>
  <c r="AJ68" i="11" l="1"/>
  <c r="AJ123" i="11"/>
  <c r="AO123" i="11" s="1"/>
  <c r="AI65" i="11"/>
  <c r="J21" i="11"/>
  <c r="AJ72" i="11" l="1"/>
  <c r="AJ133" i="11"/>
  <c r="AJ131" i="11"/>
  <c r="AJ127" i="11"/>
  <c r="AJ128" i="11"/>
  <c r="AJ132" i="11"/>
  <c r="AJ130" i="11"/>
  <c r="AJ129" i="11"/>
  <c r="AJ126" i="11"/>
  <c r="AI68" i="11"/>
  <c r="AE113" i="11"/>
  <c r="AI72" i="11" l="1"/>
  <c r="J26" i="11"/>
  <c r="AI21" i="11"/>
  <c r="J47" i="11" l="1"/>
  <c r="AI48" i="11" l="1"/>
  <c r="AI33" i="11"/>
  <c r="J5" i="11"/>
  <c r="L5" i="11" s="1"/>
  <c r="J15" i="11"/>
  <c r="L15" i="11" s="1"/>
  <c r="J245" i="11"/>
  <c r="J244" i="11"/>
  <c r="J241" i="11"/>
  <c r="J240" i="11"/>
  <c r="J237" i="11"/>
  <c r="J236" i="11"/>
  <c r="J235" i="11"/>
  <c r="J218" i="11"/>
  <c r="J217" i="11"/>
  <c r="J216" i="11"/>
  <c r="J213" i="11"/>
  <c r="J214" i="11"/>
  <c r="J215" i="11"/>
  <c r="J211" i="11"/>
  <c r="J212" i="11"/>
  <c r="J210" i="11"/>
  <c r="J209" i="11"/>
  <c r="J208" i="11"/>
  <c r="J205" i="11"/>
  <c r="J204" i="11"/>
  <c r="J203" i="11"/>
  <c r="J202" i="11"/>
  <c r="J201" i="11"/>
  <c r="J200" i="11"/>
  <c r="J197" i="11"/>
  <c r="J196" i="11"/>
  <c r="J195" i="11"/>
  <c r="J192" i="11"/>
  <c r="J191" i="11"/>
  <c r="J190" i="11"/>
  <c r="J189" i="11"/>
  <c r="J184" i="11"/>
  <c r="J183" i="11"/>
  <c r="J178" i="11"/>
  <c r="J177" i="11"/>
  <c r="J176" i="11"/>
  <c r="J175" i="11"/>
  <c r="J138" i="11"/>
  <c r="J137" i="11"/>
  <c r="J122" i="11"/>
  <c r="L122" i="11" s="1"/>
  <c r="J121" i="11"/>
  <c r="L121" i="11" s="1"/>
  <c r="J119" i="11"/>
  <c r="L119" i="11" s="1"/>
  <c r="J115" i="11"/>
  <c r="L115" i="11" s="1"/>
  <c r="J114" i="11"/>
  <c r="L114" i="11" s="1"/>
  <c r="J95" i="11"/>
  <c r="J69" i="11"/>
  <c r="L69" i="11" s="1"/>
  <c r="J67" i="11"/>
  <c r="J38" i="11"/>
  <c r="J36" i="11"/>
  <c r="J35" i="11"/>
  <c r="J32" i="11"/>
  <c r="J30" i="11"/>
  <c r="J16" i="11"/>
  <c r="L16" i="11" s="1"/>
  <c r="J13" i="11"/>
  <c r="L13" i="11" s="1"/>
  <c r="J12" i="11"/>
  <c r="L12" i="11" s="1"/>
  <c r="J10" i="11"/>
  <c r="L10" i="11" s="1"/>
  <c r="J6" i="11"/>
  <c r="L6" i="11" s="1"/>
  <c r="J4" i="11"/>
  <c r="L4" i="11" s="1"/>
  <c r="J3" i="11"/>
  <c r="L3" i="11" s="1"/>
  <c r="K248" i="11" l="1"/>
  <c r="K247" i="11"/>
  <c r="K250" i="11"/>
  <c r="K249" i="11"/>
  <c r="J252" i="11"/>
  <c r="J246" i="11"/>
  <c r="J243" i="11"/>
  <c r="J238" i="11"/>
  <c r="J234" i="11"/>
  <c r="J207" i="11"/>
  <c r="J199" i="11"/>
  <c r="J194" i="11"/>
  <c r="J188" i="11"/>
  <c r="J185" i="11"/>
  <c r="J186" i="11" s="1"/>
  <c r="J179" i="11"/>
  <c r="J180" i="11" s="1"/>
  <c r="J174" i="11"/>
  <c r="J173" i="11"/>
  <c r="J149" i="11"/>
  <c r="J141" i="11"/>
  <c r="J140" i="11"/>
  <c r="J136" i="11"/>
  <c r="J146" i="11" s="1"/>
  <c r="J135" i="11"/>
  <c r="J120" i="11"/>
  <c r="L120" i="11" s="1"/>
  <c r="J112" i="11"/>
  <c r="J88" i="11"/>
  <c r="J49" i="11"/>
  <c r="J48" i="11"/>
  <c r="J44" i="11"/>
  <c r="J42" i="11"/>
  <c r="J41" i="11"/>
  <c r="J39" i="11"/>
  <c r="J37" i="11"/>
  <c r="J33" i="11"/>
  <c r="J29" i="11"/>
  <c r="J8" i="11"/>
  <c r="J7" i="11"/>
  <c r="AI263" i="11"/>
  <c r="AI250" i="11"/>
  <c r="AI249" i="11"/>
  <c r="AI248" i="11"/>
  <c r="AI247" i="11"/>
  <c r="AI246" i="11"/>
  <c r="AI243" i="11"/>
  <c r="AI238" i="11"/>
  <c r="AI234" i="11"/>
  <c r="AI219" i="11"/>
  <c r="AI207" i="11"/>
  <c r="AI199" i="11"/>
  <c r="AI194" i="11"/>
  <c r="AI188" i="11"/>
  <c r="AI185" i="11"/>
  <c r="AI179" i="11"/>
  <c r="AI173" i="11"/>
  <c r="AI149" i="11"/>
  <c r="AI141" i="11"/>
  <c r="AI140" i="11"/>
  <c r="AI136" i="11"/>
  <c r="AI146" i="11" s="1"/>
  <c r="AI135" i="11"/>
  <c r="AI120" i="11"/>
  <c r="AI112" i="11"/>
  <c r="AI88" i="11"/>
  <c r="AI49" i="11"/>
  <c r="AI44" i="11"/>
  <c r="AI42" i="11"/>
  <c r="AI41" i="11"/>
  <c r="AI29" i="11"/>
  <c r="AI26" i="11"/>
  <c r="AI8" i="11"/>
  <c r="AI7" i="11"/>
  <c r="AH56" i="11"/>
  <c r="AI230" i="11" l="1"/>
  <c r="AI222" i="11"/>
  <c r="AI231" i="11"/>
  <c r="AI227" i="11"/>
  <c r="AI225" i="11"/>
  <c r="AI223" i="11"/>
  <c r="AI221" i="11"/>
  <c r="AI229" i="11"/>
  <c r="AI226" i="11"/>
  <c r="AI228" i="11"/>
  <c r="AI224" i="11"/>
  <c r="AI186" i="11"/>
  <c r="AI180" i="11"/>
  <c r="J45" i="11"/>
  <c r="J219" i="11"/>
  <c r="J228" i="11" s="1"/>
  <c r="AI45" i="11"/>
  <c r="AH69" i="11"/>
  <c r="J223" i="11" l="1"/>
  <c r="J231" i="11"/>
  <c r="J222" i="11"/>
  <c r="J230" i="11"/>
  <c r="J229" i="11"/>
  <c r="J221" i="11"/>
  <c r="J226" i="11"/>
  <c r="J227" i="11"/>
  <c r="J225" i="11"/>
  <c r="J224" i="11"/>
  <c r="AI232" i="11"/>
  <c r="AH246" i="11"/>
  <c r="AH238" i="11"/>
  <c r="J232" i="11" l="1"/>
  <c r="AH179" i="11"/>
  <c r="AH263" i="11" l="1"/>
  <c r="AH250" i="11"/>
  <c r="AH249" i="11"/>
  <c r="AH248" i="11"/>
  <c r="AH247" i="11"/>
  <c r="AH243" i="11"/>
  <c r="AH234" i="11"/>
  <c r="AH219" i="11"/>
  <c r="AH207" i="11"/>
  <c r="AH199" i="11"/>
  <c r="AH194" i="11"/>
  <c r="AH188" i="11"/>
  <c r="AH185" i="11"/>
  <c r="AH180" i="11"/>
  <c r="AH173" i="11"/>
  <c r="AH149" i="11"/>
  <c r="AH141" i="11"/>
  <c r="AH140" i="11"/>
  <c r="AH136" i="11"/>
  <c r="AH146" i="11" s="1"/>
  <c r="AH135" i="11"/>
  <c r="AH122" i="11"/>
  <c r="AH121" i="11"/>
  <c r="AH112" i="11"/>
  <c r="AH88" i="11"/>
  <c r="AH49" i="11"/>
  <c r="AH48" i="11"/>
  <c r="AH44" i="11"/>
  <c r="AH42" i="11"/>
  <c r="AH41" i="11"/>
  <c r="AH39" i="11"/>
  <c r="AH37" i="11"/>
  <c r="AH33" i="11"/>
  <c r="AH29" i="11"/>
  <c r="AH26" i="11"/>
  <c r="AH21" i="11"/>
  <c r="AH8" i="11"/>
  <c r="AH7" i="11"/>
  <c r="AG115" i="11"/>
  <c r="AH226" i="11" l="1"/>
  <c r="AH221" i="11"/>
  <c r="AH230" i="11"/>
  <c r="AH222" i="11"/>
  <c r="AH223" i="11"/>
  <c r="AH227" i="11"/>
  <c r="AH225" i="11"/>
  <c r="AH228" i="11"/>
  <c r="AH231" i="11"/>
  <c r="AH229" i="11"/>
  <c r="AH224" i="11"/>
  <c r="AH186" i="11"/>
  <c r="AH45" i="11"/>
  <c r="AH120" i="11"/>
  <c r="AG69" i="11"/>
  <c r="AH232" i="11" l="1"/>
  <c r="G113" i="11"/>
  <c r="F113" i="11"/>
  <c r="E113" i="11"/>
  <c r="D113" i="11"/>
  <c r="C113" i="11"/>
  <c r="B113" i="11"/>
  <c r="AF113" i="11"/>
  <c r="AD113" i="11"/>
  <c r="AA113" i="11"/>
  <c r="Z113" i="11"/>
  <c r="Y113" i="11"/>
  <c r="X113" i="11"/>
  <c r="V113" i="11"/>
  <c r="U113" i="11"/>
  <c r="T113" i="11"/>
  <c r="R113" i="11"/>
  <c r="Q113" i="11"/>
  <c r="P113" i="11"/>
  <c r="AG113" i="11"/>
  <c r="AG238" i="11" l="1"/>
  <c r="AG219" i="11"/>
  <c r="AG185" i="11"/>
  <c r="AG179" i="11"/>
  <c r="AG224" i="11" l="1"/>
  <c r="AG225" i="11"/>
  <c r="AG231" i="11"/>
  <c r="AG227" i="11"/>
  <c r="AG226" i="11"/>
  <c r="AG222" i="11"/>
  <c r="AG228" i="11"/>
  <c r="AG230" i="11"/>
  <c r="AG223" i="11"/>
  <c r="AG221" i="11"/>
  <c r="AG229" i="11"/>
  <c r="AG33" i="11"/>
  <c r="AG263" i="11"/>
  <c r="AG250" i="11"/>
  <c r="AG249" i="11"/>
  <c r="AG248" i="11"/>
  <c r="AG247" i="11"/>
  <c r="AG246" i="11"/>
  <c r="AG243" i="11"/>
  <c r="AG234" i="11"/>
  <c r="AG207" i="11"/>
  <c r="AG199" i="11"/>
  <c r="AG194" i="11"/>
  <c r="AG188" i="11"/>
  <c r="AG186" i="11"/>
  <c r="AG180" i="11"/>
  <c r="AG173" i="11"/>
  <c r="AG152" i="11"/>
  <c r="AG149" i="11"/>
  <c r="AG141" i="11"/>
  <c r="AG140" i="11"/>
  <c r="AG136" i="11"/>
  <c r="AG146" i="11" s="1"/>
  <c r="AG135" i="11"/>
  <c r="AG122" i="11"/>
  <c r="AG121" i="11"/>
  <c r="AG143" i="11"/>
  <c r="AG112" i="11"/>
  <c r="AG108" i="11"/>
  <c r="AG97" i="11"/>
  <c r="AG88" i="11"/>
  <c r="AG82" i="11"/>
  <c r="AG58" i="11"/>
  <c r="AG56" i="11"/>
  <c r="AG54" i="11"/>
  <c r="AG49" i="11"/>
  <c r="AG48" i="11"/>
  <c r="AG44" i="11"/>
  <c r="AG42" i="11"/>
  <c r="AG41" i="11"/>
  <c r="AG39" i="11"/>
  <c r="AG37" i="11"/>
  <c r="AG29" i="11"/>
  <c r="AG26" i="11"/>
  <c r="AG21" i="11"/>
  <c r="AG8" i="11"/>
  <c r="AG7" i="11"/>
  <c r="AF97" i="11"/>
  <c r="AF69" i="11"/>
  <c r="AF54" i="11"/>
  <c r="AG150" i="11" l="1"/>
  <c r="AG57" i="11"/>
  <c r="AG71" i="11"/>
  <c r="AG109" i="11"/>
  <c r="AG45" i="11"/>
  <c r="AG120" i="11"/>
  <c r="AG145" i="11"/>
  <c r="AG85" i="11"/>
  <c r="AF33" i="11"/>
  <c r="AF26" i="11"/>
  <c r="AF21" i="11"/>
  <c r="AG63" i="11" l="1"/>
  <c r="AG65" i="11" s="1"/>
  <c r="AG86" i="11"/>
  <c r="AG123" i="11"/>
  <c r="AG232" i="11"/>
  <c r="AF122" i="11"/>
  <c r="AF29" i="11"/>
  <c r="AF263" i="11"/>
  <c r="AF250" i="11"/>
  <c r="AF248" i="11"/>
  <c r="AF246" i="11"/>
  <c r="AF243" i="11"/>
  <c r="AF238" i="11"/>
  <c r="AF234" i="11"/>
  <c r="AF219" i="11"/>
  <c r="AF207" i="11"/>
  <c r="AF199" i="11"/>
  <c r="AF194" i="11"/>
  <c r="AF188" i="11"/>
  <c r="AF185" i="11"/>
  <c r="AF179" i="11"/>
  <c r="AF173" i="11"/>
  <c r="AF152" i="11"/>
  <c r="AF149" i="11"/>
  <c r="AF141" i="11"/>
  <c r="AF140" i="11"/>
  <c r="AF136" i="11"/>
  <c r="AF146" i="11" s="1"/>
  <c r="AF135" i="11"/>
  <c r="AF121" i="11"/>
  <c r="AF112" i="11"/>
  <c r="AF108" i="11"/>
  <c r="AF88" i="11"/>
  <c r="AF82" i="11"/>
  <c r="AF58" i="11"/>
  <c r="AF56" i="11"/>
  <c r="AF57" i="11"/>
  <c r="AF49" i="11"/>
  <c r="AF48" i="11"/>
  <c r="AF44" i="11"/>
  <c r="AF42" i="11"/>
  <c r="AF41" i="11"/>
  <c r="AF39" i="11"/>
  <c r="AF37" i="11"/>
  <c r="G25" i="11"/>
  <c r="G24" i="11"/>
  <c r="F24" i="11"/>
  <c r="E24" i="11"/>
  <c r="D24" i="11"/>
  <c r="C24" i="11"/>
  <c r="B24" i="11"/>
  <c r="AF229" i="11" l="1"/>
  <c r="AF231" i="11"/>
  <c r="AF227" i="11"/>
  <c r="AF224" i="11"/>
  <c r="AF230" i="11"/>
  <c r="AF222" i="11"/>
  <c r="AF225" i="11"/>
  <c r="AF228" i="11"/>
  <c r="AF223" i="11"/>
  <c r="AF226" i="11"/>
  <c r="AF221" i="11"/>
  <c r="AG131" i="11"/>
  <c r="AG128" i="11"/>
  <c r="AG127" i="11"/>
  <c r="AF186" i="11"/>
  <c r="AF143" i="11"/>
  <c r="AF180" i="11"/>
  <c r="AG68" i="11"/>
  <c r="AG132" i="11"/>
  <c r="AG130" i="11"/>
  <c r="AG129" i="11"/>
  <c r="AG126" i="11"/>
  <c r="AG133" i="11"/>
  <c r="AF71" i="11"/>
  <c r="AG153" i="11"/>
  <c r="AF63" i="11"/>
  <c r="AF45" i="11"/>
  <c r="AF120" i="11"/>
  <c r="AF8" i="11"/>
  <c r="AF247" i="11"/>
  <c r="AF7" i="11"/>
  <c r="AF249" i="11"/>
  <c r="AF86" i="11"/>
  <c r="AF109" i="11"/>
  <c r="AF150" i="11"/>
  <c r="AF85" i="11"/>
  <c r="AE26" i="11"/>
  <c r="AD26" i="11"/>
  <c r="AC26" i="11"/>
  <c r="AB26" i="11"/>
  <c r="AA26" i="11"/>
  <c r="Z26" i="11"/>
  <c r="Y26" i="11"/>
  <c r="X26" i="11"/>
  <c r="W26" i="11"/>
  <c r="V26" i="11"/>
  <c r="U26" i="11"/>
  <c r="T26" i="11"/>
  <c r="S26" i="11"/>
  <c r="R26" i="11"/>
  <c r="Q26" i="11"/>
  <c r="P26" i="11"/>
  <c r="I26" i="11"/>
  <c r="H26" i="11"/>
  <c r="G26" i="11"/>
  <c r="AF145" i="11" l="1"/>
  <c r="AG151" i="11"/>
  <c r="AG144" i="11"/>
  <c r="AF123" i="11"/>
  <c r="AG72" i="11"/>
  <c r="AF65" i="11"/>
  <c r="AF232" i="11"/>
  <c r="AD21" i="11"/>
  <c r="AF126" i="11" l="1"/>
  <c r="AG147" i="11"/>
  <c r="AG163" i="11"/>
  <c r="AF131" i="11"/>
  <c r="AF130" i="11"/>
  <c r="AG157" i="11"/>
  <c r="AG165" i="11"/>
  <c r="AG162" i="11"/>
  <c r="AG166" i="11"/>
  <c r="AG158" i="11"/>
  <c r="AG161" i="11"/>
  <c r="AG156" i="11"/>
  <c r="AG168" i="11"/>
  <c r="AG154" i="11"/>
  <c r="AG155" i="11"/>
  <c r="AF132" i="11"/>
  <c r="AF133" i="11"/>
  <c r="AF127" i="11"/>
  <c r="AF128" i="11"/>
  <c r="AF129" i="11"/>
  <c r="AG170" i="11"/>
  <c r="AG171" i="11"/>
  <c r="AF68" i="11"/>
  <c r="AE136" i="11"/>
  <c r="AG164" i="11" l="1"/>
  <c r="AG167" i="11" s="1"/>
  <c r="AG169" i="11" s="1"/>
  <c r="AG160" i="11"/>
  <c r="AG159" i="11"/>
  <c r="AF72" i="11"/>
  <c r="AE54" i="11" l="1"/>
  <c r="AE97" i="11"/>
  <c r="AE108" i="11"/>
  <c r="AE109" i="11" l="1"/>
  <c r="AE48" i="11" l="1"/>
  <c r="AE33" i="11"/>
  <c r="AE8" i="11"/>
  <c r="AE7" i="11"/>
  <c r="AE69" i="11" l="1"/>
  <c r="I261" i="11"/>
  <c r="I21" i="11" l="1"/>
  <c r="AE238" i="11"/>
  <c r="AE219" i="11"/>
  <c r="AE185" i="11"/>
  <c r="AE179" i="11"/>
  <c r="AE21" i="11"/>
  <c r="AE246" i="11"/>
  <c r="AE227" i="11" l="1"/>
  <c r="AE221" i="11"/>
  <c r="AE226" i="11"/>
  <c r="AE222" i="11"/>
  <c r="AE229" i="11"/>
  <c r="AE231" i="11"/>
  <c r="AE223" i="11"/>
  <c r="AE224" i="11"/>
  <c r="AE230" i="11"/>
  <c r="AE225" i="11"/>
  <c r="AE228" i="11"/>
  <c r="I245" i="11"/>
  <c r="I244" i="11"/>
  <c r="I241" i="11"/>
  <c r="I240" i="11"/>
  <c r="I237" i="11"/>
  <c r="I236" i="11"/>
  <c r="I235" i="11"/>
  <c r="I218" i="11"/>
  <c r="I217" i="11"/>
  <c r="I214" i="11"/>
  <c r="I211" i="11"/>
  <c r="I213" i="11"/>
  <c r="I215" i="11"/>
  <c r="I216" i="11"/>
  <c r="I212" i="11"/>
  <c r="I210" i="11"/>
  <c r="I209" i="11"/>
  <c r="I208" i="11"/>
  <c r="I205" i="11"/>
  <c r="I204" i="11"/>
  <c r="I203" i="11"/>
  <c r="I202" i="11"/>
  <c r="I201" i="11"/>
  <c r="I200" i="11"/>
  <c r="I197" i="11"/>
  <c r="I196" i="11"/>
  <c r="I195" i="11"/>
  <c r="I192" i="11"/>
  <c r="I191" i="11"/>
  <c r="I190" i="11"/>
  <c r="I189" i="11"/>
  <c r="I184" i="11"/>
  <c r="I183" i="11"/>
  <c r="I178" i="11"/>
  <c r="I177" i="11"/>
  <c r="I176" i="11"/>
  <c r="I175" i="11"/>
  <c r="I138" i="11"/>
  <c r="I137" i="11"/>
  <c r="I118" i="11"/>
  <c r="I117" i="11"/>
  <c r="I116" i="11"/>
  <c r="I115" i="11"/>
  <c r="I114" i="11"/>
  <c r="I107" i="11"/>
  <c r="I152" i="11" s="1"/>
  <c r="I106" i="11"/>
  <c r="I105" i="11"/>
  <c r="I104" i="11"/>
  <c r="I103" i="11"/>
  <c r="I102" i="11"/>
  <c r="I101" i="11"/>
  <c r="I100" i="11"/>
  <c r="I96" i="11"/>
  <c r="I95" i="11"/>
  <c r="I94" i="11"/>
  <c r="I93" i="11"/>
  <c r="I92" i="11"/>
  <c r="I91" i="11"/>
  <c r="I90" i="11"/>
  <c r="I81" i="11"/>
  <c r="I80" i="11"/>
  <c r="I79" i="11"/>
  <c r="I78" i="11"/>
  <c r="I77" i="11"/>
  <c r="I76" i="11"/>
  <c r="I69" i="11"/>
  <c r="I67" i="11"/>
  <c r="I66" i="11"/>
  <c r="I64" i="11"/>
  <c r="I62" i="11"/>
  <c r="I61" i="11"/>
  <c r="I60" i="11"/>
  <c r="I59" i="11"/>
  <c r="I55" i="11"/>
  <c r="I53" i="11"/>
  <c r="I52" i="11"/>
  <c r="I51" i="11"/>
  <c r="I47" i="11"/>
  <c r="I38" i="11"/>
  <c r="I36" i="11"/>
  <c r="I35" i="11"/>
  <c r="I32" i="11"/>
  <c r="I30" i="11"/>
  <c r="I16" i="11"/>
  <c r="I15" i="11"/>
  <c r="I13" i="11"/>
  <c r="I12" i="11"/>
  <c r="I10" i="11"/>
  <c r="I6" i="11"/>
  <c r="I5" i="11"/>
  <c r="I4" i="11"/>
  <c r="I3" i="11"/>
  <c r="I252" i="11"/>
  <c r="I243" i="11"/>
  <c r="I234" i="11"/>
  <c r="I207" i="11"/>
  <c r="I199" i="11"/>
  <c r="I194" i="11"/>
  <c r="I174" i="11"/>
  <c r="I173" i="11"/>
  <c r="I149" i="11"/>
  <c r="I141" i="11"/>
  <c r="I140" i="11"/>
  <c r="I135" i="11"/>
  <c r="I112" i="11"/>
  <c r="I88" i="11"/>
  <c r="I49" i="11"/>
  <c r="I29" i="11"/>
  <c r="AE263" i="11"/>
  <c r="AE250" i="11"/>
  <c r="AE249" i="11"/>
  <c r="AE248" i="11"/>
  <c r="AE247" i="11"/>
  <c r="AE243" i="11"/>
  <c r="AE234" i="11"/>
  <c r="AE207" i="11"/>
  <c r="AE199" i="11"/>
  <c r="AE194" i="11"/>
  <c r="AE188" i="11"/>
  <c r="AE186" i="11"/>
  <c r="AE180" i="11"/>
  <c r="AE173" i="11"/>
  <c r="AE152" i="11"/>
  <c r="AE149" i="11"/>
  <c r="AE141" i="11"/>
  <c r="AE140" i="11"/>
  <c r="AE146" i="11"/>
  <c r="AE135" i="11"/>
  <c r="AE122" i="11"/>
  <c r="AE121" i="11"/>
  <c r="AE143" i="11"/>
  <c r="AE112" i="11"/>
  <c r="AE150" i="11"/>
  <c r="AE88" i="11"/>
  <c r="AE82" i="11"/>
  <c r="AE58" i="11"/>
  <c r="AE56" i="11"/>
  <c r="AE57" i="11"/>
  <c r="AE49" i="11"/>
  <c r="AE44" i="11"/>
  <c r="AE42" i="11"/>
  <c r="AE41" i="11"/>
  <c r="AE39" i="11"/>
  <c r="AE37" i="11"/>
  <c r="AE29" i="11"/>
  <c r="AD136" i="11"/>
  <c r="AD97" i="11"/>
  <c r="AD108" i="11"/>
  <c r="J249" i="11" l="1"/>
  <c r="J250" i="11"/>
  <c r="J247" i="11"/>
  <c r="J248" i="11"/>
  <c r="I113" i="11"/>
  <c r="AE71" i="11"/>
  <c r="AF153" i="11"/>
  <c r="AF144" i="11"/>
  <c r="AF151" i="11"/>
  <c r="I136" i="11"/>
  <c r="I146" i="11" s="1"/>
  <c r="I238" i="11"/>
  <c r="I246" i="11"/>
  <c r="I97" i="11"/>
  <c r="I150" i="11" s="1"/>
  <c r="I58" i="11"/>
  <c r="I56" i="11"/>
  <c r="I108" i="11"/>
  <c r="I33" i="11"/>
  <c r="I219" i="11"/>
  <c r="I230" i="11" s="1"/>
  <c r="I122" i="11"/>
  <c r="I82" i="11"/>
  <c r="I37" i="11"/>
  <c r="I48" i="11"/>
  <c r="I44" i="11"/>
  <c r="I41" i="11"/>
  <c r="I42" i="11"/>
  <c r="I188" i="11"/>
  <c r="I121" i="11"/>
  <c r="I8" i="11"/>
  <c r="I54" i="11"/>
  <c r="I71" i="11"/>
  <c r="I179" i="11"/>
  <c r="I180" i="11" s="1"/>
  <c r="I7" i="11"/>
  <c r="I39" i="11"/>
  <c r="I185" i="11"/>
  <c r="I186" i="11" s="1"/>
  <c r="AE63" i="11"/>
  <c r="AE45" i="11"/>
  <c r="AE145" i="11"/>
  <c r="AE86" i="11"/>
  <c r="AE85" i="11"/>
  <c r="AE120" i="11"/>
  <c r="AD7" i="11"/>
  <c r="AD8" i="11"/>
  <c r="I143" i="11" l="1"/>
  <c r="I145" i="11" s="1"/>
  <c r="I120" i="11"/>
  <c r="AF162" i="11"/>
  <c r="AF168" i="11"/>
  <c r="AF158" i="11"/>
  <c r="AF166" i="11"/>
  <c r="AF165" i="11"/>
  <c r="AF157" i="11"/>
  <c r="AF155" i="11"/>
  <c r="AF156" i="11"/>
  <c r="AF154" i="11"/>
  <c r="AF163" i="11"/>
  <c r="AF161" i="11"/>
  <c r="AF170" i="11"/>
  <c r="AF147" i="11"/>
  <c r="AF171" i="11"/>
  <c r="I45" i="11"/>
  <c r="I226" i="11"/>
  <c r="I222" i="11"/>
  <c r="I109" i="11"/>
  <c r="I229" i="11"/>
  <c r="I225" i="11"/>
  <c r="I224" i="11"/>
  <c r="I227" i="11"/>
  <c r="I221" i="11"/>
  <c r="I231" i="11"/>
  <c r="I223" i="11"/>
  <c r="I228" i="11"/>
  <c r="I85" i="11"/>
  <c r="I57" i="11"/>
  <c r="AE65" i="11"/>
  <c r="AE123" i="11"/>
  <c r="AE232" i="11"/>
  <c r="I123" i="11" l="1"/>
  <c r="I126" i="11" s="1"/>
  <c r="AE131" i="11"/>
  <c r="AF160" i="11"/>
  <c r="AF159" i="11"/>
  <c r="AF164" i="11"/>
  <c r="AF167" i="11" s="1"/>
  <c r="AF169" i="11" s="1"/>
  <c r="AE68" i="11"/>
  <c r="AE129" i="11"/>
  <c r="I232" i="11"/>
  <c r="I63" i="11"/>
  <c r="I86" i="11"/>
  <c r="AE127" i="11"/>
  <c r="AE133" i="11"/>
  <c r="AE130" i="11"/>
  <c r="AE128" i="11"/>
  <c r="AE132" i="11"/>
  <c r="AE126" i="11"/>
  <c r="AD69" i="11"/>
  <c r="E122" i="11"/>
  <c r="D122" i="11"/>
  <c r="C122" i="11"/>
  <c r="B122" i="11"/>
  <c r="E121" i="11"/>
  <c r="D121" i="11"/>
  <c r="C121" i="11"/>
  <c r="B121" i="11"/>
  <c r="F122" i="11"/>
  <c r="F121" i="11"/>
  <c r="AC122" i="11"/>
  <c r="AB122" i="11"/>
  <c r="AA122" i="11"/>
  <c r="Z122" i="11"/>
  <c r="Y122" i="11"/>
  <c r="X122" i="11"/>
  <c r="W122" i="11"/>
  <c r="V122" i="11"/>
  <c r="U122" i="11"/>
  <c r="T122" i="11"/>
  <c r="S122" i="11"/>
  <c r="R122" i="11"/>
  <c r="Q122" i="11"/>
  <c r="P122" i="11"/>
  <c r="AC121" i="11"/>
  <c r="AB121" i="11"/>
  <c r="AA121" i="11"/>
  <c r="Z121" i="11"/>
  <c r="Y121" i="11"/>
  <c r="X121" i="11"/>
  <c r="W121" i="11"/>
  <c r="V121" i="11"/>
  <c r="U121" i="11"/>
  <c r="T121" i="11"/>
  <c r="R121" i="11"/>
  <c r="Q121" i="11"/>
  <c r="P121" i="11"/>
  <c r="AD122" i="11"/>
  <c r="AD121" i="11"/>
  <c r="I133" i="11" l="1"/>
  <c r="I128" i="11"/>
  <c r="I129" i="11"/>
  <c r="I127" i="11"/>
  <c r="I130" i="11"/>
  <c r="I131" i="11"/>
  <c r="I132" i="11"/>
  <c r="AE72" i="11"/>
  <c r="C120" i="11"/>
  <c r="I65" i="11"/>
  <c r="D120" i="11"/>
  <c r="E120" i="11"/>
  <c r="B120" i="11"/>
  <c r="AB120" i="11"/>
  <c r="T120" i="11"/>
  <c r="X120" i="11"/>
  <c r="Y120" i="11"/>
  <c r="Z120" i="11"/>
  <c r="R120" i="11"/>
  <c r="P120" i="11"/>
  <c r="V120" i="11"/>
  <c r="Q120" i="11"/>
  <c r="AD120" i="11"/>
  <c r="F120" i="11"/>
  <c r="AA120" i="11"/>
  <c r="U120" i="11"/>
  <c r="AC120" i="11"/>
  <c r="W120" i="11"/>
  <c r="G5" i="11"/>
  <c r="G122" i="11" s="1"/>
  <c r="G6" i="11"/>
  <c r="G4" i="11"/>
  <c r="G121" i="11" s="1"/>
  <c r="H5" i="11"/>
  <c r="AC8" i="11"/>
  <c r="AB8" i="11"/>
  <c r="AA8" i="11"/>
  <c r="Z8" i="11"/>
  <c r="Y8" i="11"/>
  <c r="X8" i="11"/>
  <c r="I68" i="11" l="1"/>
  <c r="G120" i="11"/>
  <c r="H122" i="11"/>
  <c r="I72" i="11" l="1"/>
  <c r="AD263" i="11"/>
  <c r="AD250" i="11"/>
  <c r="AD249" i="11"/>
  <c r="AD248" i="11"/>
  <c r="AD247" i="11"/>
  <c r="AD246" i="11"/>
  <c r="AD243" i="11"/>
  <c r="AD238" i="11"/>
  <c r="AD234" i="11"/>
  <c r="AD219" i="11"/>
  <c r="AD207" i="11"/>
  <c r="AD199" i="11"/>
  <c r="AD194" i="11"/>
  <c r="AD188" i="11"/>
  <c r="AD185" i="11"/>
  <c r="AD179" i="11"/>
  <c r="AD173" i="11"/>
  <c r="AD152" i="11"/>
  <c r="AD149" i="11"/>
  <c r="AD141" i="11"/>
  <c r="AD140" i="11"/>
  <c r="AD146" i="11"/>
  <c r="AD135" i="11"/>
  <c r="AD112" i="11"/>
  <c r="AD150" i="11"/>
  <c r="AD88" i="11"/>
  <c r="AD82" i="11"/>
  <c r="AD58" i="11"/>
  <c r="AD56" i="11"/>
  <c r="AD54" i="11"/>
  <c r="AD49" i="11"/>
  <c r="AD48" i="11"/>
  <c r="AD44" i="11"/>
  <c r="AD42" i="11"/>
  <c r="AD41" i="11"/>
  <c r="AD39" i="11"/>
  <c r="AD37" i="11"/>
  <c r="AD33" i="11"/>
  <c r="AD29" i="11"/>
  <c r="W106" i="11"/>
  <c r="W96" i="11"/>
  <c r="W95" i="11"/>
  <c r="AD231" i="11" l="1"/>
  <c r="AD223" i="11"/>
  <c r="AD224" i="11"/>
  <c r="AD226" i="11"/>
  <c r="AD225" i="11"/>
  <c r="AD227" i="11"/>
  <c r="AD221" i="11"/>
  <c r="AD230" i="11"/>
  <c r="AD229" i="11"/>
  <c r="AD222" i="11"/>
  <c r="AD228" i="11"/>
  <c r="AD180" i="11"/>
  <c r="AD143" i="11"/>
  <c r="AD71" i="11"/>
  <c r="AE153" i="11"/>
  <c r="AE151" i="11"/>
  <c r="AD123" i="11"/>
  <c r="AD109" i="11"/>
  <c r="AD186" i="11"/>
  <c r="AD57" i="11"/>
  <c r="AD85" i="11"/>
  <c r="AD45" i="11"/>
  <c r="W103" i="11"/>
  <c r="AD145" i="11" l="1"/>
  <c r="AD131" i="11"/>
  <c r="AE171" i="11"/>
  <c r="AE144" i="11"/>
  <c r="AE168" i="11"/>
  <c r="AE166" i="11"/>
  <c r="AE161" i="11"/>
  <c r="AE163" i="11"/>
  <c r="AE165" i="11"/>
  <c r="AE156" i="11"/>
  <c r="AE157" i="11"/>
  <c r="AE154" i="11"/>
  <c r="AE155" i="11"/>
  <c r="AE158" i="11"/>
  <c r="AE162" i="11"/>
  <c r="AE170" i="11"/>
  <c r="AD126" i="11"/>
  <c r="AD127" i="11"/>
  <c r="AD128" i="11"/>
  <c r="AD129" i="11"/>
  <c r="AD130" i="11"/>
  <c r="AD132" i="11"/>
  <c r="AD133" i="11"/>
  <c r="AD232" i="11"/>
  <c r="AD63" i="11"/>
  <c r="AD86" i="11"/>
  <c r="AC115" i="11"/>
  <c r="AE164" i="11" l="1"/>
  <c r="AE167" i="11" s="1"/>
  <c r="AE169" i="11" s="1"/>
  <c r="AE159" i="11"/>
  <c r="AE160" i="11"/>
  <c r="AE147" i="11"/>
  <c r="AD65" i="11"/>
  <c r="AC114" i="11"/>
  <c r="AC44" i="11"/>
  <c r="AC33" i="11"/>
  <c r="AC113" i="11" l="1"/>
  <c r="AD68" i="11"/>
  <c r="AC69" i="11"/>
  <c r="AC179" i="11"/>
  <c r="AC48" i="11"/>
  <c r="AC246" i="11"/>
  <c r="AC21" i="11"/>
  <c r="AC180" i="11" l="1"/>
  <c r="AD72" i="11"/>
  <c r="AC263" i="11"/>
  <c r="AC250" i="11"/>
  <c r="AC249" i="11"/>
  <c r="AC248" i="11"/>
  <c r="AC247" i="11"/>
  <c r="AC243" i="11"/>
  <c r="AC238" i="11"/>
  <c r="AC234" i="11"/>
  <c r="AC219" i="11"/>
  <c r="AC207" i="11"/>
  <c r="AC199" i="11"/>
  <c r="AC194" i="11"/>
  <c r="AC188" i="11"/>
  <c r="AC185" i="11"/>
  <c r="AC173" i="11"/>
  <c r="AC152" i="11"/>
  <c r="AC149" i="11"/>
  <c r="AC141" i="11"/>
  <c r="AC140" i="11"/>
  <c r="AC136" i="11"/>
  <c r="AC146" i="11" s="1"/>
  <c r="AC135" i="11"/>
  <c r="AC112" i="11"/>
  <c r="AC108" i="11"/>
  <c r="AC97" i="11"/>
  <c r="AC88" i="11"/>
  <c r="AC82" i="11"/>
  <c r="AC58" i="11"/>
  <c r="AC56" i="11"/>
  <c r="AC54" i="11"/>
  <c r="AC49" i="11"/>
  <c r="AC42" i="11"/>
  <c r="AC41" i="11"/>
  <c r="AC39" i="11"/>
  <c r="AC37" i="11"/>
  <c r="AC29" i="11"/>
  <c r="AC7" i="11"/>
  <c r="AB136" i="11"/>
  <c r="AB114" i="11"/>
  <c r="AB113" i="11" s="1"/>
  <c r="AC228" i="11" l="1"/>
  <c r="AC229" i="11"/>
  <c r="AC224" i="11"/>
  <c r="AC225" i="11"/>
  <c r="AC231" i="11"/>
  <c r="AC223" i="11"/>
  <c r="AC221" i="11"/>
  <c r="AC230" i="11"/>
  <c r="AC222" i="11"/>
  <c r="AC227" i="11"/>
  <c r="AC226" i="11"/>
  <c r="AC150" i="11"/>
  <c r="AC71" i="11"/>
  <c r="AD153" i="11"/>
  <c r="AC57" i="11"/>
  <c r="AC186" i="11"/>
  <c r="AC45" i="11"/>
  <c r="AC143" i="11"/>
  <c r="AC109" i="11"/>
  <c r="AC85" i="11"/>
  <c r="AC123" i="11"/>
  <c r="AB69" i="11"/>
  <c r="AC131" i="11" l="1"/>
  <c r="AD171" i="11"/>
  <c r="AC133" i="11"/>
  <c r="AC132" i="11"/>
  <c r="AC63" i="11"/>
  <c r="AC86" i="11"/>
  <c r="AD144" i="11"/>
  <c r="AD151" i="11"/>
  <c r="AC145" i="11"/>
  <c r="AC232" i="11"/>
  <c r="AC130" i="11"/>
  <c r="AC129" i="11"/>
  <c r="AC128" i="11"/>
  <c r="AC127" i="11"/>
  <c r="AC126" i="11"/>
  <c r="AB33" i="11"/>
  <c r="AD147" i="11" l="1"/>
  <c r="AC65" i="11"/>
  <c r="AD166" i="11"/>
  <c r="AD158" i="11"/>
  <c r="AD165" i="11"/>
  <c r="AD156" i="11"/>
  <c r="AD161" i="11"/>
  <c r="AD168" i="11"/>
  <c r="AD163" i="11"/>
  <c r="AD155" i="11"/>
  <c r="AD154" i="11"/>
  <c r="AD157" i="11"/>
  <c r="AD162" i="11"/>
  <c r="AD170" i="11"/>
  <c r="AB238" i="11"/>
  <c r="AB219" i="11"/>
  <c r="AB205" i="11"/>
  <c r="AB44" i="11"/>
  <c r="AB21" i="11"/>
  <c r="AB225" i="11" l="1"/>
  <c r="AB227" i="11"/>
  <c r="AB221" i="11"/>
  <c r="AB228" i="11"/>
  <c r="AB224" i="11"/>
  <c r="AB230" i="11"/>
  <c r="AB222" i="11"/>
  <c r="AB231" i="11"/>
  <c r="AB223" i="11"/>
  <c r="AB229" i="11"/>
  <c r="AB226" i="11"/>
  <c r="AC68" i="11"/>
  <c r="AD159" i="11"/>
  <c r="AD164" i="11"/>
  <c r="AD167" i="11" s="1"/>
  <c r="AD169" i="11" s="1"/>
  <c r="AD160" i="11"/>
  <c r="AC72" i="11" l="1"/>
  <c r="AB263" i="11"/>
  <c r="AB250" i="11"/>
  <c r="AB249" i="11"/>
  <c r="AB248" i="11"/>
  <c r="AB247" i="11"/>
  <c r="AB246" i="11"/>
  <c r="AB243" i="11"/>
  <c r="AB234" i="11"/>
  <c r="AB207" i="11"/>
  <c r="AB199" i="11"/>
  <c r="AB194" i="11"/>
  <c r="AB188" i="11"/>
  <c r="AB185" i="11"/>
  <c r="AB179" i="11"/>
  <c r="AB173" i="11"/>
  <c r="AB152" i="11"/>
  <c r="AB149" i="11"/>
  <c r="AB141" i="11"/>
  <c r="AB140" i="11"/>
  <c r="AB146" i="11"/>
  <c r="AB135" i="11"/>
  <c r="AB112" i="11"/>
  <c r="AB108" i="11"/>
  <c r="AB97" i="11"/>
  <c r="AB88" i="11"/>
  <c r="AB82" i="11"/>
  <c r="AB58" i="11"/>
  <c r="AB56" i="11"/>
  <c r="AB54" i="11"/>
  <c r="AB49" i="11"/>
  <c r="AB48" i="11"/>
  <c r="AB42" i="11"/>
  <c r="AB41" i="11"/>
  <c r="AB39" i="11"/>
  <c r="AB37" i="11"/>
  <c r="AB29" i="11"/>
  <c r="AB7" i="11"/>
  <c r="F93" i="11"/>
  <c r="F96" i="11"/>
  <c r="R96" i="11"/>
  <c r="R93" i="11"/>
  <c r="Q93" i="11"/>
  <c r="Q96" i="11"/>
  <c r="P96" i="11"/>
  <c r="P93" i="11"/>
  <c r="E93" i="11"/>
  <c r="E96" i="11"/>
  <c r="V96" i="11"/>
  <c r="V93" i="11"/>
  <c r="U93" i="11"/>
  <c r="U96" i="11"/>
  <c r="T96" i="11"/>
  <c r="T93" i="11"/>
  <c r="X93" i="11"/>
  <c r="Y93" i="11"/>
  <c r="Z93" i="11"/>
  <c r="AB186" i="11" l="1"/>
  <c r="AB57" i="11"/>
  <c r="AB143" i="11"/>
  <c r="AB180" i="11"/>
  <c r="AB45" i="11"/>
  <c r="AB71" i="11"/>
  <c r="AC153" i="11"/>
  <c r="AB109" i="11"/>
  <c r="AB85" i="11"/>
  <c r="AB123" i="11"/>
  <c r="AB131" i="11" s="1"/>
  <c r="AB150" i="11"/>
  <c r="B96" i="11"/>
  <c r="C96" i="11"/>
  <c r="AB133" i="11" l="1"/>
  <c r="AB132" i="11"/>
  <c r="AB86" i="11"/>
  <c r="AB63" i="11"/>
  <c r="AC144" i="11"/>
  <c r="AC171" i="11"/>
  <c r="AC151" i="11"/>
  <c r="AB145" i="11"/>
  <c r="AB130" i="11"/>
  <c r="AB129" i="11"/>
  <c r="AB128" i="11"/>
  <c r="AB127" i="11"/>
  <c r="AB126" i="11"/>
  <c r="AB232" i="11"/>
  <c r="H95" i="11"/>
  <c r="H13" i="11"/>
  <c r="AC147" i="11" l="1"/>
  <c r="AC155" i="11"/>
  <c r="AB65" i="11"/>
  <c r="AC158" i="11"/>
  <c r="AC166" i="11"/>
  <c r="AC170" i="11"/>
  <c r="AC162" i="11"/>
  <c r="AC154" i="11"/>
  <c r="AC168" i="11"/>
  <c r="AC156" i="11"/>
  <c r="AC161" i="11"/>
  <c r="AC157" i="11"/>
  <c r="AC163" i="11"/>
  <c r="AC165" i="11"/>
  <c r="H12" i="11"/>
  <c r="G12" i="11"/>
  <c r="AC160" i="11" l="1"/>
  <c r="AB68" i="11"/>
  <c r="AC164" i="11"/>
  <c r="AC167" i="11" s="1"/>
  <c r="AC169" i="11" s="1"/>
  <c r="AC159" i="11"/>
  <c r="AA238" i="11"/>
  <c r="AA179" i="11"/>
  <c r="AA33" i="11"/>
  <c r="AA7" i="11"/>
  <c r="AB72" i="11" l="1"/>
  <c r="H261" i="11"/>
  <c r="AA69" i="11" l="1"/>
  <c r="H141" i="11" l="1"/>
  <c r="AA219" i="11"/>
  <c r="AA230" i="11" l="1"/>
  <c r="AA222" i="11"/>
  <c r="AA221" i="11"/>
  <c r="AA229" i="11"/>
  <c r="AA225" i="11"/>
  <c r="AA231" i="11"/>
  <c r="AA227" i="11"/>
  <c r="AA224" i="11"/>
  <c r="AA228" i="11"/>
  <c r="AA223" i="11"/>
  <c r="AA226" i="11"/>
  <c r="AA205" i="11"/>
  <c r="H21" i="11" l="1"/>
  <c r="AA21" i="11"/>
  <c r="H245" i="11" l="1"/>
  <c r="H244" i="11"/>
  <c r="H241" i="11"/>
  <c r="H240" i="11"/>
  <c r="H237" i="11"/>
  <c r="H236" i="11"/>
  <c r="H235" i="11"/>
  <c r="H218" i="11"/>
  <c r="H217" i="11"/>
  <c r="H214" i="11"/>
  <c r="H211" i="11"/>
  <c r="H213" i="11"/>
  <c r="H215" i="11"/>
  <c r="H216" i="11"/>
  <c r="H212" i="11"/>
  <c r="H210" i="11"/>
  <c r="H209" i="11"/>
  <c r="H208" i="11"/>
  <c r="H205" i="11"/>
  <c r="H204" i="11"/>
  <c r="H203" i="11"/>
  <c r="H202" i="11"/>
  <c r="H201" i="11"/>
  <c r="H200" i="11"/>
  <c r="H197" i="11"/>
  <c r="H196" i="11"/>
  <c r="H195" i="11"/>
  <c r="H192" i="11"/>
  <c r="H191" i="11"/>
  <c r="H190" i="11"/>
  <c r="H189" i="11"/>
  <c r="H184" i="11"/>
  <c r="H183" i="11"/>
  <c r="H178" i="11"/>
  <c r="H177" i="11"/>
  <c r="H176" i="11"/>
  <c r="H175" i="11"/>
  <c r="H138" i="11"/>
  <c r="H137" i="11"/>
  <c r="H118" i="11"/>
  <c r="H117" i="11"/>
  <c r="H116" i="11"/>
  <c r="H115" i="11"/>
  <c r="H114" i="11"/>
  <c r="H105" i="11"/>
  <c r="H69" i="11"/>
  <c r="H67" i="11"/>
  <c r="H16" i="11"/>
  <c r="H15" i="11"/>
  <c r="H47" i="11"/>
  <c r="H38" i="11"/>
  <c r="H36" i="11"/>
  <c r="H35" i="11"/>
  <c r="H32" i="11"/>
  <c r="H30" i="11"/>
  <c r="H10" i="11"/>
  <c r="H6" i="11"/>
  <c r="H4" i="11"/>
  <c r="H3" i="11"/>
  <c r="H252" i="11"/>
  <c r="H243" i="11"/>
  <c r="H234" i="11"/>
  <c r="H207" i="11"/>
  <c r="H199" i="11"/>
  <c r="H194" i="11"/>
  <c r="H174" i="11"/>
  <c r="H173" i="11"/>
  <c r="H149" i="11"/>
  <c r="H140" i="11"/>
  <c r="H135" i="11"/>
  <c r="H112" i="11"/>
  <c r="H88" i="11"/>
  <c r="H49" i="11"/>
  <c r="H29" i="11"/>
  <c r="AA263" i="11"/>
  <c r="AA250" i="11"/>
  <c r="AA249" i="11"/>
  <c r="AA248" i="11"/>
  <c r="AA247" i="11"/>
  <c r="AA246" i="11"/>
  <c r="AA243" i="11"/>
  <c r="AA234" i="11"/>
  <c r="AA207" i="11"/>
  <c r="AA199" i="11"/>
  <c r="AA194" i="11"/>
  <c r="AA188" i="11"/>
  <c r="AA185" i="11"/>
  <c r="AA180" i="11"/>
  <c r="AA173" i="11"/>
  <c r="AA149" i="11"/>
  <c r="AA141" i="11"/>
  <c r="AA140" i="11"/>
  <c r="AA136" i="11"/>
  <c r="AA146" i="11" s="1"/>
  <c r="AA135" i="11"/>
  <c r="AA112" i="11"/>
  <c r="AA88" i="11"/>
  <c r="AA49" i="11"/>
  <c r="AA48" i="11"/>
  <c r="AA44" i="11"/>
  <c r="AA42" i="11"/>
  <c r="AA41" i="11"/>
  <c r="AA39" i="11"/>
  <c r="AA37" i="11"/>
  <c r="AA29" i="11"/>
  <c r="Z41" i="11"/>
  <c r="H113" i="11" l="1"/>
  <c r="H121" i="11"/>
  <c r="I247" i="11"/>
  <c r="I248" i="11"/>
  <c r="I250" i="11"/>
  <c r="I249" i="11"/>
  <c r="H188" i="11"/>
  <c r="H8" i="11"/>
  <c r="H246" i="11"/>
  <c r="H238" i="11"/>
  <c r="AA186" i="11"/>
  <c r="H37" i="11"/>
  <c r="H41" i="11"/>
  <c r="H136" i="11"/>
  <c r="H146" i="11" s="1"/>
  <c r="H33" i="11"/>
  <c r="H179" i="11"/>
  <c r="H180" i="11" s="1"/>
  <c r="H185" i="11"/>
  <c r="H186" i="11" s="1"/>
  <c r="H247" i="11"/>
  <c r="H219" i="11"/>
  <c r="H222" i="11" s="1"/>
  <c r="H248" i="11"/>
  <c r="H250" i="11"/>
  <c r="H39" i="11"/>
  <c r="H44" i="11"/>
  <c r="H48" i="11"/>
  <c r="H42" i="11"/>
  <c r="H249" i="11"/>
  <c r="H7" i="11"/>
  <c r="AA123" i="11"/>
  <c r="AA131" i="11" s="1"/>
  <c r="AA45" i="11"/>
  <c r="AA143" i="11"/>
  <c r="Z69" i="11"/>
  <c r="Z179" i="11"/>
  <c r="H120" i="11" l="1"/>
  <c r="H143" i="11"/>
  <c r="AA133" i="11"/>
  <c r="AA132" i="11"/>
  <c r="AA128" i="11"/>
  <c r="AB144" i="11"/>
  <c r="H45" i="11"/>
  <c r="H230" i="11"/>
  <c r="H229" i="11"/>
  <c r="H228" i="11"/>
  <c r="H221" i="11"/>
  <c r="H231" i="11"/>
  <c r="H227" i="11"/>
  <c r="H224" i="11"/>
  <c r="H225" i="11"/>
  <c r="H223" i="11"/>
  <c r="H226" i="11"/>
  <c r="AA232" i="11"/>
  <c r="AA130" i="11"/>
  <c r="AA126" i="11"/>
  <c r="AA129" i="11"/>
  <c r="AA127" i="11"/>
  <c r="Z136" i="11"/>
  <c r="Z82" i="11"/>
  <c r="Y82" i="11"/>
  <c r="X82" i="11"/>
  <c r="T82" i="11"/>
  <c r="S82" i="11"/>
  <c r="P82" i="11"/>
  <c r="G82" i="11"/>
  <c r="F82" i="11"/>
  <c r="E82" i="11"/>
  <c r="D82" i="11"/>
  <c r="C82" i="11"/>
  <c r="B82" i="11"/>
  <c r="H123" i="11" l="1"/>
  <c r="I144" i="11"/>
  <c r="H232" i="11"/>
  <c r="Z97" i="11"/>
  <c r="H131" i="11" l="1"/>
  <c r="H126" i="11"/>
  <c r="H130" i="11"/>
  <c r="H129" i="11"/>
  <c r="H132" i="11"/>
  <c r="H128" i="11"/>
  <c r="H133" i="11"/>
  <c r="H127" i="11"/>
  <c r="Z48" i="11"/>
  <c r="Z33" i="11"/>
  <c r="Z7" i="11"/>
  <c r="Z238" i="11"/>
  <c r="Z219" i="11"/>
  <c r="Z205" i="11"/>
  <c r="Z185" i="11"/>
  <c r="Z143" i="11"/>
  <c r="Z39" i="11"/>
  <c r="Z37" i="11"/>
  <c r="Z21" i="11"/>
  <c r="Z226" i="11" l="1"/>
  <c r="Z228" i="11"/>
  <c r="Z223" i="11"/>
  <c r="Z227" i="11"/>
  <c r="Z230" i="11"/>
  <c r="Z222" i="11"/>
  <c r="Z231" i="11"/>
  <c r="Z221" i="11"/>
  <c r="Z229" i="11"/>
  <c r="Z224" i="11"/>
  <c r="Z225" i="11"/>
  <c r="AA144" i="11"/>
  <c r="Z243" i="11"/>
  <c r="Z49" i="11"/>
  <c r="Z263" i="11"/>
  <c r="Z250" i="11"/>
  <c r="Z249" i="11"/>
  <c r="Z248" i="11"/>
  <c r="Z247" i="11"/>
  <c r="Z246" i="11"/>
  <c r="Z234" i="11"/>
  <c r="Z207" i="11"/>
  <c r="Z199" i="11"/>
  <c r="Z194" i="11"/>
  <c r="Z188" i="11"/>
  <c r="Z186" i="11"/>
  <c r="Z180" i="11"/>
  <c r="Z173" i="11"/>
  <c r="Z152" i="11"/>
  <c r="Z149" i="11"/>
  <c r="Z141" i="11"/>
  <c r="Z140" i="11"/>
  <c r="Z146" i="11"/>
  <c r="Z135" i="11"/>
  <c r="Z112" i="11"/>
  <c r="Z108" i="11"/>
  <c r="Z88" i="11"/>
  <c r="Z58" i="11"/>
  <c r="Z56" i="11"/>
  <c r="Z54" i="11"/>
  <c r="Z44" i="11"/>
  <c r="Z42" i="11"/>
  <c r="Z29" i="11"/>
  <c r="G219" i="11"/>
  <c r="G225" i="11" s="1"/>
  <c r="F219" i="11"/>
  <c r="F230" i="11" s="1"/>
  <c r="E219" i="11"/>
  <c r="E226" i="11" s="1"/>
  <c r="D219" i="11"/>
  <c r="D227" i="11" s="1"/>
  <c r="C219" i="11"/>
  <c r="C228" i="11" s="1"/>
  <c r="B219" i="11"/>
  <c r="B228" i="11" s="1"/>
  <c r="X219" i="11"/>
  <c r="V219" i="11"/>
  <c r="U219" i="11"/>
  <c r="T219" i="11"/>
  <c r="R219" i="11"/>
  <c r="Q219" i="11"/>
  <c r="P219" i="11"/>
  <c r="Y219" i="11"/>
  <c r="Q224" i="11" l="1"/>
  <c r="Q223" i="11"/>
  <c r="Q221" i="11"/>
  <c r="Q229" i="11"/>
  <c r="Q226" i="11"/>
  <c r="Q225" i="11"/>
  <c r="Q228" i="11"/>
  <c r="Q230" i="11"/>
  <c r="Q222" i="11"/>
  <c r="Q231" i="11"/>
  <c r="Q227" i="11"/>
  <c r="V231" i="11"/>
  <c r="V223" i="11"/>
  <c r="V224" i="11"/>
  <c r="V230" i="11"/>
  <c r="V228" i="11"/>
  <c r="V227" i="11"/>
  <c r="V221" i="11"/>
  <c r="V222" i="11"/>
  <c r="V225" i="11"/>
  <c r="V229" i="11"/>
  <c r="V226" i="11"/>
  <c r="P229" i="11"/>
  <c r="P223" i="11"/>
  <c r="P221" i="11"/>
  <c r="P224" i="11"/>
  <c r="P230" i="11"/>
  <c r="P222" i="11"/>
  <c r="P225" i="11"/>
  <c r="P228" i="11"/>
  <c r="P227" i="11"/>
  <c r="P226" i="11"/>
  <c r="P231" i="11"/>
  <c r="T225" i="11"/>
  <c r="T229" i="11"/>
  <c r="T224" i="11"/>
  <c r="T230" i="11"/>
  <c r="T222" i="11"/>
  <c r="T228" i="11"/>
  <c r="T227" i="11"/>
  <c r="T221" i="11"/>
  <c r="T226" i="11"/>
  <c r="T231" i="11"/>
  <c r="T223" i="11"/>
  <c r="X229" i="11"/>
  <c r="X230" i="11"/>
  <c r="X225" i="11"/>
  <c r="X228" i="11"/>
  <c r="X224" i="11"/>
  <c r="X231" i="11"/>
  <c r="X226" i="11"/>
  <c r="X222" i="11"/>
  <c r="X223" i="11"/>
  <c r="X227" i="11"/>
  <c r="X221" i="11"/>
  <c r="R226" i="11"/>
  <c r="R231" i="11"/>
  <c r="R229" i="11"/>
  <c r="R224" i="11"/>
  <c r="R230" i="11"/>
  <c r="R222" i="11"/>
  <c r="R228" i="11"/>
  <c r="R223" i="11"/>
  <c r="R227" i="11"/>
  <c r="R225" i="11"/>
  <c r="R221" i="11"/>
  <c r="U228" i="11"/>
  <c r="U221" i="11"/>
  <c r="U226" i="11"/>
  <c r="U230" i="11"/>
  <c r="U222" i="11"/>
  <c r="U225" i="11"/>
  <c r="U231" i="11"/>
  <c r="U223" i="11"/>
  <c r="U229" i="11"/>
  <c r="U227" i="11"/>
  <c r="U224" i="11"/>
  <c r="Y224" i="11"/>
  <c r="Y222" i="11"/>
  <c r="Y226" i="11"/>
  <c r="Y231" i="11"/>
  <c r="Y223" i="11"/>
  <c r="Y227" i="11"/>
  <c r="Y221" i="11"/>
  <c r="Y229" i="11"/>
  <c r="Y230" i="11"/>
  <c r="Y225" i="11"/>
  <c r="Y228" i="11"/>
  <c r="Z123" i="11"/>
  <c r="Z131" i="11" s="1"/>
  <c r="Z57" i="11"/>
  <c r="Z150" i="11"/>
  <c r="Z45" i="11"/>
  <c r="Z71" i="11"/>
  <c r="Z109" i="11"/>
  <c r="Z145" i="11"/>
  <c r="Z85" i="11"/>
  <c r="G229" i="11"/>
  <c r="G228" i="11"/>
  <c r="F226" i="11"/>
  <c r="B223" i="11"/>
  <c r="E225" i="11"/>
  <c r="F225" i="11"/>
  <c r="B224" i="11"/>
  <c r="E227" i="11"/>
  <c r="G224" i="11"/>
  <c r="F227" i="11"/>
  <c r="G226" i="11"/>
  <c r="F222" i="11"/>
  <c r="B231" i="11"/>
  <c r="C221" i="11"/>
  <c r="C223" i="11"/>
  <c r="E228" i="11"/>
  <c r="F221" i="11"/>
  <c r="D223" i="11"/>
  <c r="C229" i="11"/>
  <c r="F228" i="11"/>
  <c r="D224" i="11"/>
  <c r="B230" i="11"/>
  <c r="E231" i="11"/>
  <c r="G221" i="11"/>
  <c r="G227" i="11"/>
  <c r="B222" i="11"/>
  <c r="E223" i="11"/>
  <c r="D229" i="11"/>
  <c r="B226" i="11"/>
  <c r="E224" i="11"/>
  <c r="C230" i="11"/>
  <c r="F231" i="11"/>
  <c r="G222" i="11"/>
  <c r="G230" i="11"/>
  <c r="C222" i="11"/>
  <c r="F223" i="11"/>
  <c r="E229" i="11"/>
  <c r="C226" i="11"/>
  <c r="F224" i="11"/>
  <c r="D230" i="11"/>
  <c r="G223" i="11"/>
  <c r="G231" i="11"/>
  <c r="D222" i="11"/>
  <c r="B225" i="11"/>
  <c r="F229" i="11"/>
  <c r="D226" i="11"/>
  <c r="B227" i="11"/>
  <c r="E230" i="11"/>
  <c r="D221" i="11"/>
  <c r="D228" i="11"/>
  <c r="C231" i="11"/>
  <c r="E221" i="11"/>
  <c r="C224" i="11"/>
  <c r="D231" i="11"/>
  <c r="B221" i="11"/>
  <c r="E222" i="11"/>
  <c r="C225" i="11"/>
  <c r="C227" i="11"/>
  <c r="D225" i="11"/>
  <c r="Y205" i="11"/>
  <c r="Z132" i="11" l="1"/>
  <c r="Z133" i="11"/>
  <c r="Z63" i="11"/>
  <c r="Z86" i="11"/>
  <c r="Z130" i="11"/>
  <c r="Z129" i="11"/>
  <c r="Z128" i="11"/>
  <c r="Z126" i="11"/>
  <c r="Z127" i="11"/>
  <c r="Z232" i="11"/>
  <c r="X232" i="11"/>
  <c r="R232" i="11"/>
  <c r="P232" i="11"/>
  <c r="U232" i="11"/>
  <c r="Q232" i="11"/>
  <c r="T232" i="11"/>
  <c r="D232" i="11"/>
  <c r="C232" i="11"/>
  <c r="E232" i="11"/>
  <c r="G232" i="11"/>
  <c r="F232" i="11"/>
  <c r="V232" i="11"/>
  <c r="B232" i="11"/>
  <c r="Y48" i="11"/>
  <c r="Z65" i="11" l="1"/>
  <c r="Z68" i="11" l="1"/>
  <c r="Y54" i="11"/>
  <c r="Z72" i="11" l="1"/>
  <c r="Y108" i="11"/>
  <c r="Y69" i="11"/>
  <c r="Y21" i="11"/>
  <c r="Y179" i="11" l="1"/>
  <c r="Y141" i="11" l="1"/>
  <c r="Y247" i="11" l="1"/>
  <c r="Y246" i="11"/>
  <c r="Y263" i="11"/>
  <c r="Y250" i="11"/>
  <c r="Y249" i="11"/>
  <c r="Y248" i="11"/>
  <c r="Y238" i="11"/>
  <c r="Y234" i="11"/>
  <c r="Y207" i="11"/>
  <c r="Y199" i="11"/>
  <c r="Y194" i="11"/>
  <c r="Y188" i="11"/>
  <c r="Y185" i="11"/>
  <c r="Y173" i="11"/>
  <c r="Y152" i="11"/>
  <c r="Y149" i="11"/>
  <c r="Y140" i="11"/>
  <c r="Y136" i="11"/>
  <c r="Y146" i="11" s="1"/>
  <c r="Y135" i="11"/>
  <c r="Y112" i="11"/>
  <c r="Y150" i="11"/>
  <c r="Y97" i="11"/>
  <c r="Y88" i="11"/>
  <c r="Y58" i="11"/>
  <c r="Y56" i="11"/>
  <c r="Y49" i="11"/>
  <c r="Y44" i="11"/>
  <c r="Y42" i="11"/>
  <c r="Y41" i="11"/>
  <c r="Y39" i="11"/>
  <c r="Y37" i="11"/>
  <c r="Y33" i="11"/>
  <c r="Y29" i="11"/>
  <c r="Z151" i="11" l="1"/>
  <c r="Y71" i="11"/>
  <c r="Z153" i="11"/>
  <c r="Y45" i="11"/>
  <c r="Y180" i="11"/>
  <c r="Y186" i="11"/>
  <c r="Y143" i="11"/>
  <c r="Y109" i="11"/>
  <c r="Y57" i="11"/>
  <c r="Y85" i="11"/>
  <c r="X69" i="11"/>
  <c r="Z144" i="11" l="1"/>
  <c r="Z171" i="11"/>
  <c r="Z154" i="11"/>
  <c r="Z157" i="11"/>
  <c r="Z155" i="11"/>
  <c r="Z166" i="11"/>
  <c r="Z168" i="11"/>
  <c r="Z165" i="11"/>
  <c r="Z163" i="11"/>
  <c r="Z156" i="11"/>
  <c r="Z161" i="11"/>
  <c r="Z158" i="11"/>
  <c r="Z162" i="11"/>
  <c r="Z170" i="11"/>
  <c r="Y145" i="11"/>
  <c r="Y63" i="11"/>
  <c r="Y86" i="11"/>
  <c r="Y232" i="11"/>
  <c r="X108" i="11"/>
  <c r="Z159" i="11" l="1"/>
  <c r="Y65" i="11"/>
  <c r="Z164" i="11"/>
  <c r="Z167" i="11" s="1"/>
  <c r="Z169" i="11" s="1"/>
  <c r="Z147" i="11"/>
  <c r="Z160" i="11"/>
  <c r="X152" i="11"/>
  <c r="Y68" i="11" l="1"/>
  <c r="Y153" i="11"/>
  <c r="X263" i="11"/>
  <c r="X250" i="11"/>
  <c r="X249" i="11"/>
  <c r="X248" i="11"/>
  <c r="X247" i="11"/>
  <c r="X246" i="11"/>
  <c r="X238" i="11"/>
  <c r="X234" i="11"/>
  <c r="X207" i="11"/>
  <c r="X205" i="11"/>
  <c r="X199" i="11"/>
  <c r="X194" i="11"/>
  <c r="X188" i="11"/>
  <c r="X185" i="11"/>
  <c r="X179" i="11"/>
  <c r="X173" i="11"/>
  <c r="X149" i="11"/>
  <c r="X140" i="11"/>
  <c r="X136" i="11"/>
  <c r="X146" i="11" s="1"/>
  <c r="X135" i="11"/>
  <c r="X112" i="11"/>
  <c r="X97" i="11"/>
  <c r="X88" i="11"/>
  <c r="X71" i="11"/>
  <c r="X58" i="11"/>
  <c r="X56" i="11"/>
  <c r="X49" i="11"/>
  <c r="X48" i="11"/>
  <c r="X44" i="11"/>
  <c r="X42" i="11"/>
  <c r="X41" i="11"/>
  <c r="X39" i="11"/>
  <c r="X37" i="11"/>
  <c r="X33" i="11"/>
  <c r="X29" i="11"/>
  <c r="X21" i="11"/>
  <c r="X7" i="11"/>
  <c r="U66" i="11"/>
  <c r="Y72" i="11" l="1"/>
  <c r="X180" i="11"/>
  <c r="X186" i="11"/>
  <c r="X53" i="11"/>
  <c r="X45" i="11"/>
  <c r="X109" i="11"/>
  <c r="X150" i="11"/>
  <c r="B75" i="11"/>
  <c r="Y171" i="11" l="1"/>
  <c r="X54" i="11"/>
  <c r="Y151" i="11"/>
  <c r="X143" i="11"/>
  <c r="X123" i="11"/>
  <c r="X131" i="11" s="1"/>
  <c r="R250" i="11"/>
  <c r="Q250" i="11"/>
  <c r="R249" i="11"/>
  <c r="Q249" i="11"/>
  <c r="R248" i="11"/>
  <c r="Q248" i="11"/>
  <c r="R247" i="11"/>
  <c r="Q247" i="11"/>
  <c r="X133" i="11" l="1"/>
  <c r="X132" i="11"/>
  <c r="X57" i="11"/>
  <c r="Y163" i="11"/>
  <c r="X85" i="11"/>
  <c r="Y165" i="11"/>
  <c r="Y162" i="11"/>
  <c r="Y166" i="11"/>
  <c r="Y161" i="11"/>
  <c r="Y168" i="11"/>
  <c r="Y158" i="11"/>
  <c r="Y156" i="11"/>
  <c r="Y170" i="11"/>
  <c r="Y157" i="11"/>
  <c r="Y154" i="11"/>
  <c r="Y144" i="11"/>
  <c r="Y155" i="11"/>
  <c r="X145" i="11"/>
  <c r="X130" i="11"/>
  <c r="X128" i="11"/>
  <c r="X126" i="11"/>
  <c r="X127" i="11"/>
  <c r="X129" i="11"/>
  <c r="P250" i="11"/>
  <c r="P249" i="11"/>
  <c r="P248" i="11"/>
  <c r="P247" i="11"/>
  <c r="R246" i="11"/>
  <c r="Q246" i="11"/>
  <c r="P246" i="11"/>
  <c r="X86" i="11" l="1"/>
  <c r="X63" i="11"/>
  <c r="X65" i="11" s="1"/>
  <c r="Y164" i="11"/>
  <c r="Y167" i="11" s="1"/>
  <c r="Y169" i="11" s="1"/>
  <c r="Y160" i="11"/>
  <c r="Y159" i="11"/>
  <c r="Y147" i="11"/>
  <c r="V250" i="11"/>
  <c r="U250" i="11"/>
  <c r="W250" i="11"/>
  <c r="W248" i="11"/>
  <c r="V248" i="11"/>
  <c r="U248" i="11"/>
  <c r="X68" i="11" l="1"/>
  <c r="G64" i="11"/>
  <c r="W47" i="11"/>
  <c r="X72" i="11" l="1"/>
  <c r="U249" i="11"/>
  <c r="V249" i="11"/>
  <c r="W249" i="11"/>
  <c r="U247" i="11"/>
  <c r="V247" i="11"/>
  <c r="W247" i="11"/>
  <c r="W246" i="11"/>
  <c r="V246" i="11"/>
  <c r="U246" i="11"/>
  <c r="T246" i="11"/>
  <c r="S245" i="11"/>
  <c r="S244" i="11"/>
  <c r="S246" i="11" l="1"/>
  <c r="S248" i="11"/>
  <c r="T248" i="11"/>
  <c r="T249" i="11"/>
  <c r="S250" i="11"/>
  <c r="T250" i="11"/>
  <c r="S247" i="11"/>
  <c r="T247" i="11"/>
  <c r="S249" i="11"/>
  <c r="D248" i="11"/>
  <c r="E248" i="11"/>
  <c r="F248" i="11"/>
  <c r="C248" i="11"/>
  <c r="D247" i="11"/>
  <c r="E247" i="11"/>
  <c r="F247" i="11"/>
  <c r="C247" i="11"/>
  <c r="D249" i="11"/>
  <c r="E249" i="11"/>
  <c r="F249" i="11"/>
  <c r="C249" i="11"/>
  <c r="D250" i="11"/>
  <c r="E250" i="11"/>
  <c r="F250" i="11"/>
  <c r="C250" i="11"/>
  <c r="S52" i="11" l="1"/>
  <c r="W52" i="11"/>
  <c r="W241" i="11"/>
  <c r="W240" i="11"/>
  <c r="W236" i="11"/>
  <c r="W237" i="11"/>
  <c r="W235" i="11"/>
  <c r="W209" i="11"/>
  <c r="W210" i="11"/>
  <c r="W215" i="11"/>
  <c r="W213" i="11"/>
  <c r="W212" i="11"/>
  <c r="W211" i="11"/>
  <c r="W214" i="11"/>
  <c r="W218" i="11"/>
  <c r="W217" i="11"/>
  <c r="W216" i="11"/>
  <c r="W208" i="11"/>
  <c r="G205" i="11"/>
  <c r="W201" i="11"/>
  <c r="W202" i="11"/>
  <c r="W203" i="11"/>
  <c r="W204" i="11"/>
  <c r="W200" i="11"/>
  <c r="W196" i="11"/>
  <c r="W197" i="11"/>
  <c r="W195" i="11"/>
  <c r="W190" i="11"/>
  <c r="W191" i="11"/>
  <c r="W192" i="11"/>
  <c r="W189" i="11"/>
  <c r="W184" i="11"/>
  <c r="W183" i="11"/>
  <c r="W176" i="11"/>
  <c r="W177" i="11"/>
  <c r="W178" i="11"/>
  <c r="W175" i="11"/>
  <c r="W138" i="11"/>
  <c r="W137" i="11"/>
  <c r="W115" i="11"/>
  <c r="W116" i="11"/>
  <c r="W117" i="11"/>
  <c r="W118" i="11"/>
  <c r="W114" i="11"/>
  <c r="W101" i="11"/>
  <c r="W102" i="11"/>
  <c r="W104" i="11"/>
  <c r="W105" i="11"/>
  <c r="W107" i="11"/>
  <c r="W100" i="11"/>
  <c r="W91" i="11"/>
  <c r="W92" i="11"/>
  <c r="W93" i="11"/>
  <c r="W94" i="11"/>
  <c r="W90" i="11"/>
  <c r="G69" i="11"/>
  <c r="G38" i="11"/>
  <c r="G36" i="11"/>
  <c r="G35" i="11"/>
  <c r="G32" i="11"/>
  <c r="G30" i="11"/>
  <c r="W113" i="11" l="1"/>
  <c r="W69" i="11"/>
  <c r="W219" i="11"/>
  <c r="W222" i="11" s="1"/>
  <c r="G16" i="11"/>
  <c r="G15" i="11"/>
  <c r="G10" i="11"/>
  <c r="G3" i="11"/>
  <c r="W224" i="11" l="1"/>
  <c r="W227" i="11"/>
  <c r="W230" i="11"/>
  <c r="W228" i="11"/>
  <c r="W221" i="11"/>
  <c r="W225" i="11"/>
  <c r="W229" i="11"/>
  <c r="W231" i="11"/>
  <c r="W223" i="11"/>
  <c r="W226" i="11"/>
  <c r="G249" i="11"/>
  <c r="G247" i="11"/>
  <c r="G250" i="11"/>
  <c r="G248" i="11"/>
  <c r="W205" i="11"/>
  <c r="V153" i="11"/>
  <c r="V238" i="11"/>
  <c r="V234" i="11"/>
  <c r="V207" i="11"/>
  <c r="V205" i="11"/>
  <c r="V199" i="11"/>
  <c r="V194" i="11"/>
  <c r="V188" i="11"/>
  <c r="V185" i="11"/>
  <c r="V179" i="11"/>
  <c r="V173" i="11"/>
  <c r="V149" i="11"/>
  <c r="V141" i="11"/>
  <c r="V140" i="11"/>
  <c r="V136" i="11"/>
  <c r="V146" i="11" s="1"/>
  <c r="V135" i="11"/>
  <c r="V112" i="11"/>
  <c r="V108" i="11"/>
  <c r="V97" i="11"/>
  <c r="V88" i="11"/>
  <c r="V79" i="11"/>
  <c r="V82" i="11" s="1"/>
  <c r="V69" i="11"/>
  <c r="V58" i="11"/>
  <c r="V56" i="11"/>
  <c r="V49" i="11"/>
  <c r="V48" i="11"/>
  <c r="V44" i="11"/>
  <c r="V42" i="11"/>
  <c r="V41" i="11"/>
  <c r="V39" i="11"/>
  <c r="V37" i="11"/>
  <c r="V33" i="11"/>
  <c r="V29" i="11"/>
  <c r="V21" i="11"/>
  <c r="V7" i="11"/>
  <c r="G58" i="11"/>
  <c r="G261" i="11"/>
  <c r="G252" i="11"/>
  <c r="G246" i="11"/>
  <c r="G243" i="11"/>
  <c r="G238" i="11"/>
  <c r="G234" i="11"/>
  <c r="G207" i="11"/>
  <c r="G199" i="11"/>
  <c r="G194" i="11"/>
  <c r="G188" i="11"/>
  <c r="G185" i="11"/>
  <c r="G186" i="11" s="1"/>
  <c r="G179" i="11"/>
  <c r="G174" i="11"/>
  <c r="G173" i="11"/>
  <c r="G152" i="11"/>
  <c r="G149" i="11"/>
  <c r="G140" i="11"/>
  <c r="G136" i="11"/>
  <c r="G146" i="11" s="1"/>
  <c r="G135" i="11"/>
  <c r="G112" i="11"/>
  <c r="G108" i="11"/>
  <c r="G97" i="11"/>
  <c r="G150" i="11" s="1"/>
  <c r="G88" i="11"/>
  <c r="G53" i="11"/>
  <c r="G56" i="11"/>
  <c r="G49" i="11"/>
  <c r="G44" i="11"/>
  <c r="G42" i="11"/>
  <c r="G41" i="11"/>
  <c r="G39" i="11"/>
  <c r="G37" i="11"/>
  <c r="G33" i="11"/>
  <c r="G29" i="11"/>
  <c r="G21" i="11"/>
  <c r="G7" i="11"/>
  <c r="G143" i="11" l="1"/>
  <c r="G145" i="11" s="1"/>
  <c r="G54" i="11"/>
  <c r="G85" i="11" s="1"/>
  <c r="W152" i="11"/>
  <c r="V71" i="11"/>
  <c r="V53" i="11"/>
  <c r="V150" i="11"/>
  <c r="W232" i="11"/>
  <c r="V143" i="11"/>
  <c r="V180" i="11"/>
  <c r="V186" i="11"/>
  <c r="V45" i="11"/>
  <c r="G180" i="11"/>
  <c r="V109" i="11"/>
  <c r="V123" i="11"/>
  <c r="V131" i="11" s="1"/>
  <c r="G71" i="11"/>
  <c r="G109" i="11"/>
  <c r="G45" i="11"/>
  <c r="G123" i="11"/>
  <c r="G131" i="11" s="1"/>
  <c r="V133" i="11" l="1"/>
  <c r="V132" i="11"/>
  <c r="G132" i="11"/>
  <c r="G133" i="11"/>
  <c r="W153" i="11"/>
  <c r="G57" i="11"/>
  <c r="X153" i="11"/>
  <c r="X171" i="11" s="1"/>
  <c r="H144" i="11"/>
  <c r="V145" i="11"/>
  <c r="V54" i="11"/>
  <c r="V151" i="11"/>
  <c r="V129" i="11"/>
  <c r="V128" i="11"/>
  <c r="V126" i="11"/>
  <c r="V130" i="11"/>
  <c r="V127" i="11"/>
  <c r="G130" i="11"/>
  <c r="G129" i="11"/>
  <c r="G128" i="11"/>
  <c r="G127" i="11"/>
  <c r="G126" i="11"/>
  <c r="U153" i="11"/>
  <c r="T153" i="11"/>
  <c r="S153" i="11"/>
  <c r="R153" i="11"/>
  <c r="Q153" i="11"/>
  <c r="R151" i="11"/>
  <c r="S151" i="11"/>
  <c r="T151" i="11"/>
  <c r="U151" i="11"/>
  <c r="Q151" i="11"/>
  <c r="R69" i="11"/>
  <c r="R79" i="11"/>
  <c r="R82" i="11" s="1"/>
  <c r="G86" i="11" l="1"/>
  <c r="G63" i="11"/>
  <c r="V157" i="11"/>
  <c r="V57" i="11"/>
  <c r="V63" i="11" s="1"/>
  <c r="V165" i="11"/>
  <c r="V156" i="11"/>
  <c r="V168" i="11"/>
  <c r="V163" i="11"/>
  <c r="V155" i="11"/>
  <c r="V161" i="11"/>
  <c r="V154" i="11"/>
  <c r="V158" i="11"/>
  <c r="V166" i="11"/>
  <c r="V85" i="11"/>
  <c r="W71" i="11"/>
  <c r="R188" i="11"/>
  <c r="U166" i="11"/>
  <c r="G65" i="11" l="1"/>
  <c r="V160" i="11"/>
  <c r="V86" i="11"/>
  <c r="V159" i="11"/>
  <c r="V162" i="11"/>
  <c r="V164" i="11" s="1"/>
  <c r="V167" i="11" s="1"/>
  <c r="V169" i="11" s="1"/>
  <c r="V65" i="11"/>
  <c r="F252" i="11"/>
  <c r="E252" i="11"/>
  <c r="D252" i="11"/>
  <c r="C252" i="11"/>
  <c r="B252" i="11"/>
  <c r="F243" i="11"/>
  <c r="E243" i="11"/>
  <c r="D243" i="11"/>
  <c r="C243" i="11"/>
  <c r="B243" i="11"/>
  <c r="AP234" i="11"/>
  <c r="AO234" i="11"/>
  <c r="W234" i="11"/>
  <c r="U234" i="11"/>
  <c r="T234" i="11"/>
  <c r="S234" i="11"/>
  <c r="R234" i="11"/>
  <c r="Q234" i="11"/>
  <c r="P234" i="11"/>
  <c r="F234" i="11"/>
  <c r="E234" i="11"/>
  <c r="D234" i="11"/>
  <c r="C234" i="11"/>
  <c r="B234" i="11"/>
  <c r="AP207" i="11"/>
  <c r="AO207" i="11"/>
  <c r="W207" i="11"/>
  <c r="U207" i="11"/>
  <c r="T207" i="11"/>
  <c r="S207" i="11"/>
  <c r="R207" i="11"/>
  <c r="Q207" i="11"/>
  <c r="P207" i="11"/>
  <c r="F207" i="11"/>
  <c r="E207" i="11"/>
  <c r="D207" i="11"/>
  <c r="C207" i="11"/>
  <c r="B207" i="11"/>
  <c r="W199" i="11"/>
  <c r="U199" i="11"/>
  <c r="T199" i="11"/>
  <c r="S199" i="11"/>
  <c r="R199" i="11"/>
  <c r="Q199" i="11"/>
  <c r="P199" i="11"/>
  <c r="F199" i="11"/>
  <c r="E199" i="11"/>
  <c r="D199" i="11"/>
  <c r="C199" i="11"/>
  <c r="B199" i="11"/>
  <c r="W194" i="11"/>
  <c r="U194" i="11"/>
  <c r="T194" i="11"/>
  <c r="S194" i="11"/>
  <c r="R194" i="11"/>
  <c r="Q194" i="11"/>
  <c r="P194" i="11"/>
  <c r="F194" i="11"/>
  <c r="E194" i="11"/>
  <c r="D194" i="11"/>
  <c r="C194" i="11"/>
  <c r="B194" i="11"/>
  <c r="AP173" i="11"/>
  <c r="AO173" i="11"/>
  <c r="W173" i="11"/>
  <c r="U173" i="11"/>
  <c r="T173" i="11"/>
  <c r="S173" i="11"/>
  <c r="R173" i="11"/>
  <c r="Q173" i="11"/>
  <c r="P173" i="11"/>
  <c r="F173" i="11"/>
  <c r="E173" i="11"/>
  <c r="D173" i="11"/>
  <c r="C173" i="11"/>
  <c r="B173" i="11"/>
  <c r="AP149" i="11"/>
  <c r="AO149" i="11"/>
  <c r="W149" i="11"/>
  <c r="U149" i="11"/>
  <c r="T149" i="11"/>
  <c r="S149" i="11"/>
  <c r="R149" i="11"/>
  <c r="Q149" i="11"/>
  <c r="P149" i="11"/>
  <c r="F149" i="11"/>
  <c r="E149" i="11"/>
  <c r="D149" i="11"/>
  <c r="C149" i="11"/>
  <c r="B149" i="11"/>
  <c r="AP140" i="11"/>
  <c r="AO140" i="11"/>
  <c r="W140" i="11"/>
  <c r="U140" i="11"/>
  <c r="T140" i="11"/>
  <c r="S140" i="11"/>
  <c r="R140" i="11"/>
  <c r="Q140" i="11"/>
  <c r="P140" i="11"/>
  <c r="L140" i="11"/>
  <c r="F140" i="11"/>
  <c r="E140" i="11"/>
  <c r="D140" i="11"/>
  <c r="C140" i="11"/>
  <c r="B140" i="11"/>
  <c r="W135" i="11"/>
  <c r="U135" i="11"/>
  <c r="T135" i="11"/>
  <c r="S135" i="11"/>
  <c r="R135" i="11"/>
  <c r="Q135" i="11"/>
  <c r="P135" i="11"/>
  <c r="L135" i="11"/>
  <c r="F135" i="11"/>
  <c r="E135" i="11"/>
  <c r="D135" i="11"/>
  <c r="C135" i="11"/>
  <c r="B135" i="11"/>
  <c r="AP112" i="11"/>
  <c r="AO112" i="11"/>
  <c r="W112" i="11"/>
  <c r="U112" i="11"/>
  <c r="T112" i="11"/>
  <c r="S112" i="11"/>
  <c r="R112" i="11"/>
  <c r="Q112" i="11"/>
  <c r="P112" i="11"/>
  <c r="L112" i="11"/>
  <c r="F112" i="11"/>
  <c r="E112" i="11"/>
  <c r="D112" i="11"/>
  <c r="C112" i="11"/>
  <c r="B112" i="11"/>
  <c r="F88" i="11"/>
  <c r="E88" i="11"/>
  <c r="D88" i="11"/>
  <c r="C88" i="11"/>
  <c r="B88" i="11"/>
  <c r="L88" i="11"/>
  <c r="T88" i="11"/>
  <c r="S88" i="11"/>
  <c r="R88" i="11"/>
  <c r="Q88" i="11"/>
  <c r="P88" i="11"/>
  <c r="W88" i="11"/>
  <c r="AO88" i="11"/>
  <c r="AP88" i="11"/>
  <c r="U88" i="11"/>
  <c r="AP49" i="11"/>
  <c r="AO49" i="11"/>
  <c r="W49" i="11"/>
  <c r="U49" i="11"/>
  <c r="AP29" i="11"/>
  <c r="AO29" i="11"/>
  <c r="G68" i="11" l="1"/>
  <c r="V68" i="11"/>
  <c r="L49" i="11"/>
  <c r="R58" i="11"/>
  <c r="R7" i="11"/>
  <c r="R21" i="11"/>
  <c r="R143" i="11"/>
  <c r="R136" i="11"/>
  <c r="R146" i="11" s="1"/>
  <c r="R141" i="11"/>
  <c r="R49" i="11"/>
  <c r="R56" i="11"/>
  <c r="R71" i="11"/>
  <c r="R53" i="11"/>
  <c r="R54" i="11" s="1"/>
  <c r="R29" i="11"/>
  <c r="R33" i="11"/>
  <c r="R37" i="11"/>
  <c r="R39" i="11"/>
  <c r="R41" i="11"/>
  <c r="R42" i="11"/>
  <c r="R44" i="11"/>
  <c r="R48" i="11"/>
  <c r="R154" i="11"/>
  <c r="R205" i="11"/>
  <c r="R179" i="11"/>
  <c r="R180" i="11" s="1"/>
  <c r="R185" i="11"/>
  <c r="R186" i="11" s="1"/>
  <c r="R238" i="11"/>
  <c r="R97" i="11"/>
  <c r="R108" i="11"/>
  <c r="W7" i="11"/>
  <c r="W21" i="11"/>
  <c r="W136" i="11"/>
  <c r="W146" i="11" s="1"/>
  <c r="W29" i="11"/>
  <c r="W33" i="11"/>
  <c r="W37" i="11"/>
  <c r="W39" i="11"/>
  <c r="W41" i="11"/>
  <c r="W42" i="11"/>
  <c r="W44" i="11"/>
  <c r="W188" i="11"/>
  <c r="W179" i="11"/>
  <c r="W185" i="11"/>
  <c r="W238" i="11"/>
  <c r="W97" i="11"/>
  <c r="W108" i="11"/>
  <c r="E7" i="11"/>
  <c r="E20" i="11"/>
  <c r="E143" i="11"/>
  <c r="E136" i="11"/>
  <c r="E146" i="11" s="1"/>
  <c r="E49" i="11"/>
  <c r="E54" i="11"/>
  <c r="E57" i="11" s="1"/>
  <c r="E56" i="11"/>
  <c r="E58" i="11"/>
  <c r="E29" i="11"/>
  <c r="E33" i="11"/>
  <c r="E37" i="11"/>
  <c r="E39" i="11"/>
  <c r="E41" i="11"/>
  <c r="E42" i="11"/>
  <c r="E44" i="11"/>
  <c r="E48" i="11"/>
  <c r="E152" i="11"/>
  <c r="E188" i="11"/>
  <c r="E205" i="11"/>
  <c r="E174" i="11"/>
  <c r="E179" i="11"/>
  <c r="E180" i="11" s="1"/>
  <c r="E185" i="11"/>
  <c r="E186" i="11" s="1"/>
  <c r="E238" i="11"/>
  <c r="E97" i="11"/>
  <c r="E150" i="11" s="1"/>
  <c r="E108" i="11"/>
  <c r="E246" i="11"/>
  <c r="E261" i="11"/>
  <c r="E21" i="11" l="1"/>
  <c r="E25" i="11"/>
  <c r="E26" i="11" s="1"/>
  <c r="G72" i="11"/>
  <c r="V72" i="11"/>
  <c r="W150" i="11"/>
  <c r="E71" i="11"/>
  <c r="E63" i="11"/>
  <c r="W180" i="11"/>
  <c r="W186" i="11"/>
  <c r="W143" i="11"/>
  <c r="E109" i="11"/>
  <c r="W109" i="11"/>
  <c r="W123" i="11"/>
  <c r="W131" i="11" s="1"/>
  <c r="W45" i="11"/>
  <c r="E145" i="11"/>
  <c r="R109" i="11"/>
  <c r="R123" i="11"/>
  <c r="R131" i="11" s="1"/>
  <c r="R145" i="11"/>
  <c r="R156" i="11"/>
  <c r="R45" i="11"/>
  <c r="R158" i="11"/>
  <c r="R159" i="11" s="1"/>
  <c r="R163" i="11"/>
  <c r="R161" i="11"/>
  <c r="R85" i="11"/>
  <c r="R57" i="11"/>
  <c r="R157" i="11"/>
  <c r="R166" i="11"/>
  <c r="R168" i="11"/>
  <c r="R165" i="11"/>
  <c r="R155" i="11"/>
  <c r="E45" i="11"/>
  <c r="E86" i="11"/>
  <c r="E123" i="11"/>
  <c r="E131" i="11" s="1"/>
  <c r="E85" i="11"/>
  <c r="R129" i="11" l="1"/>
  <c r="R133" i="11"/>
  <c r="R132" i="11"/>
  <c r="W132" i="11"/>
  <c r="W133" i="11"/>
  <c r="E133" i="11"/>
  <c r="E132" i="11"/>
  <c r="X144" i="11"/>
  <c r="X151" i="11"/>
  <c r="W145" i="11"/>
  <c r="W144" i="11"/>
  <c r="W151" i="11"/>
  <c r="E65" i="11"/>
  <c r="E68" i="11" s="1"/>
  <c r="R63" i="11"/>
  <c r="W128" i="11"/>
  <c r="W130" i="11"/>
  <c r="W127" i="11"/>
  <c r="W126" i="11"/>
  <c r="W129" i="11"/>
  <c r="R128" i="11"/>
  <c r="R130" i="11"/>
  <c r="R126" i="11"/>
  <c r="R127" i="11"/>
  <c r="E126" i="11"/>
  <c r="E128" i="11"/>
  <c r="E130" i="11"/>
  <c r="E127" i="11"/>
  <c r="E129" i="11"/>
  <c r="R160" i="11"/>
  <c r="R86" i="11"/>
  <c r="X147" i="11" l="1"/>
  <c r="X155" i="11"/>
  <c r="X154" i="11"/>
  <c r="X156" i="11"/>
  <c r="X158" i="11"/>
  <c r="X157" i="11"/>
  <c r="X163" i="11"/>
  <c r="X168" i="11"/>
  <c r="X165" i="11"/>
  <c r="X166" i="11"/>
  <c r="X161" i="11"/>
  <c r="X162" i="11"/>
  <c r="X170" i="11"/>
  <c r="W168" i="11"/>
  <c r="W154" i="11"/>
  <c r="W166" i="11"/>
  <c r="W155" i="11"/>
  <c r="R65" i="11"/>
  <c r="R68" i="11" s="1"/>
  <c r="R162" i="11"/>
  <c r="R164" i="11" s="1"/>
  <c r="R167" i="11" s="1"/>
  <c r="R169" i="11" s="1"/>
  <c r="X159" i="11" l="1"/>
  <c r="X160" i="11"/>
  <c r="X164" i="11"/>
  <c r="X167" i="11" s="1"/>
  <c r="X169" i="11" s="1"/>
  <c r="W165" i="11" l="1"/>
  <c r="T136" i="11"/>
  <c r="S166" i="11" l="1"/>
  <c r="B166" i="11"/>
  <c r="S53" i="11"/>
  <c r="P53" i="11"/>
  <c r="Q78" i="11"/>
  <c r="U78" i="11"/>
  <c r="U81" i="11"/>
  <c r="Q79" i="11"/>
  <c r="U79" i="11"/>
  <c r="Q82" i="11" l="1"/>
  <c r="Q53" i="11" s="1"/>
  <c r="U82" i="11"/>
  <c r="W79" i="11"/>
  <c r="W81" i="11"/>
  <c r="T53" i="11"/>
  <c r="F53" i="11"/>
  <c r="Q166" i="11"/>
  <c r="T166" i="11"/>
  <c r="Q66" i="11"/>
  <c r="S66" i="11" s="1"/>
  <c r="Q64" i="11"/>
  <c r="S64" i="11" s="1"/>
  <c r="U64" i="11"/>
  <c r="Q55" i="11"/>
  <c r="U55" i="11"/>
  <c r="Q61" i="11"/>
  <c r="S61" i="11" s="1"/>
  <c r="Q59" i="11"/>
  <c r="S59" i="11" s="1"/>
  <c r="U61" i="11"/>
  <c r="U59" i="11"/>
  <c r="Q69" i="11"/>
  <c r="W82" i="11" l="1"/>
  <c r="U53" i="11"/>
  <c r="W55" i="11"/>
  <c r="W59" i="11"/>
  <c r="W61" i="11"/>
  <c r="W163" i="11"/>
  <c r="U69" i="11"/>
  <c r="W158" i="11" l="1"/>
  <c r="W159" i="11" s="1"/>
  <c r="W56" i="11"/>
  <c r="W53" i="11"/>
  <c r="W58" i="11"/>
  <c r="S201" i="11"/>
  <c r="S202" i="11"/>
  <c r="S203" i="11"/>
  <c r="S204" i="11"/>
  <c r="F205" i="11"/>
  <c r="D205" i="11"/>
  <c r="P205" i="11"/>
  <c r="Q205" i="11"/>
  <c r="T205" i="11"/>
  <c r="U205" i="11"/>
  <c r="B205" i="11"/>
  <c r="C205" i="11"/>
  <c r="W156" i="11" l="1"/>
  <c r="W54" i="11"/>
  <c r="W161" i="11"/>
  <c r="Q44" i="11"/>
  <c r="U136" i="11"/>
  <c r="U146" i="11" s="1"/>
  <c r="Q49" i="11"/>
  <c r="Q108" i="11"/>
  <c r="Q97" i="11"/>
  <c r="Q238" i="11"/>
  <c r="Q185" i="11"/>
  <c r="Q186" i="11" s="1"/>
  <c r="Q179" i="11"/>
  <c r="Q180" i="11" s="1"/>
  <c r="Q168" i="11"/>
  <c r="Q165" i="11"/>
  <c r="Q163" i="11"/>
  <c r="Q158" i="11"/>
  <c r="Q156" i="11"/>
  <c r="Q155" i="11"/>
  <c r="Q154" i="11"/>
  <c r="Q48" i="11"/>
  <c r="Q42" i="11"/>
  <c r="Q37" i="11"/>
  <c r="Q29" i="11"/>
  <c r="Q71" i="11"/>
  <c r="Q58" i="11"/>
  <c r="Q56" i="11"/>
  <c r="Q54" i="11"/>
  <c r="Q57" i="11" s="1"/>
  <c r="Q141" i="11"/>
  <c r="Q136" i="11"/>
  <c r="Q146" i="11" s="1"/>
  <c r="Q21" i="11"/>
  <c r="Q7" i="11"/>
  <c r="U108" i="11"/>
  <c r="U97" i="11"/>
  <c r="U238" i="11"/>
  <c r="U185" i="11"/>
  <c r="U179" i="11"/>
  <c r="U188" i="11"/>
  <c r="U168" i="11"/>
  <c r="U165" i="11"/>
  <c r="U163" i="11"/>
  <c r="U158" i="11"/>
  <c r="U156" i="11"/>
  <c r="U155" i="11"/>
  <c r="U154" i="11"/>
  <c r="U48" i="11"/>
  <c r="U44" i="11"/>
  <c r="U42" i="11"/>
  <c r="U41" i="11"/>
  <c r="U39" i="11"/>
  <c r="U37" i="11"/>
  <c r="U33" i="11"/>
  <c r="U29" i="11"/>
  <c r="U71" i="11"/>
  <c r="U58" i="11"/>
  <c r="U56" i="11"/>
  <c r="U54" i="11"/>
  <c r="U141" i="11"/>
  <c r="U21" i="11"/>
  <c r="U7" i="11"/>
  <c r="Q63" i="11" l="1"/>
  <c r="Q65" i="11" s="1"/>
  <c r="Q68" i="11" s="1"/>
  <c r="W57" i="11"/>
  <c r="W157" i="11"/>
  <c r="W160" i="11" s="1"/>
  <c r="W85" i="11"/>
  <c r="U186" i="11"/>
  <c r="U180" i="11"/>
  <c r="U161" i="11"/>
  <c r="U57" i="11"/>
  <c r="Q161" i="11"/>
  <c r="U123" i="11"/>
  <c r="U131" i="11" s="1"/>
  <c r="Q109" i="11"/>
  <c r="Q39" i="11"/>
  <c r="Q45" i="11" s="1"/>
  <c r="Q41" i="11"/>
  <c r="Q33" i="11"/>
  <c r="U109" i="11"/>
  <c r="Q157" i="11"/>
  <c r="Q160" i="11" s="1"/>
  <c r="Q123" i="11"/>
  <c r="Q131" i="11" s="1"/>
  <c r="Q159" i="11"/>
  <c r="Q143" i="11"/>
  <c r="R144" i="11" s="1"/>
  <c r="R147" i="11" s="1"/>
  <c r="Q85" i="11"/>
  <c r="Q86" i="11"/>
  <c r="U157" i="11"/>
  <c r="U160" i="11" s="1"/>
  <c r="U143" i="11"/>
  <c r="U159" i="11"/>
  <c r="U45" i="11"/>
  <c r="U85" i="11"/>
  <c r="T163" i="11"/>
  <c r="S165" i="11"/>
  <c r="T165" i="11"/>
  <c r="S163" i="11"/>
  <c r="S155" i="11"/>
  <c r="S156" i="11"/>
  <c r="S158" i="11"/>
  <c r="S154" i="11"/>
  <c r="T155" i="11"/>
  <c r="T156" i="11"/>
  <c r="T158" i="11"/>
  <c r="T154" i="11"/>
  <c r="S168" i="11"/>
  <c r="T168" i="11"/>
  <c r="D261" i="11"/>
  <c r="F261" i="11"/>
  <c r="B246" i="11"/>
  <c r="C246" i="11"/>
  <c r="D246" i="11"/>
  <c r="F246" i="11"/>
  <c r="P108" i="11"/>
  <c r="T108" i="11"/>
  <c r="C108" i="11"/>
  <c r="D108" i="11"/>
  <c r="F108" i="11"/>
  <c r="S107" i="11"/>
  <c r="S106" i="11"/>
  <c r="B106" i="11"/>
  <c r="S105" i="11"/>
  <c r="S104" i="11"/>
  <c r="S103" i="11"/>
  <c r="S102" i="11"/>
  <c r="S101" i="11"/>
  <c r="S100" i="11"/>
  <c r="B100" i="11"/>
  <c r="P97" i="11"/>
  <c r="T97" i="11"/>
  <c r="C97" i="11"/>
  <c r="C150" i="11" s="1"/>
  <c r="D97" i="11"/>
  <c r="D150" i="11" s="1"/>
  <c r="E151" i="11" s="1"/>
  <c r="P151" i="11"/>
  <c r="P166" i="11" s="1"/>
  <c r="F97" i="11"/>
  <c r="F150" i="11" s="1"/>
  <c r="S96" i="11"/>
  <c r="S94" i="11"/>
  <c r="S93" i="11"/>
  <c r="S92" i="11"/>
  <c r="S91" i="11"/>
  <c r="S90" i="11"/>
  <c r="B90" i="11"/>
  <c r="S241" i="11"/>
  <c r="S240" i="11"/>
  <c r="P238" i="11"/>
  <c r="T238" i="11"/>
  <c r="B238" i="11"/>
  <c r="C238" i="11"/>
  <c r="D238" i="11"/>
  <c r="F238" i="11"/>
  <c r="S237" i="11"/>
  <c r="S236" i="11"/>
  <c r="S235" i="11"/>
  <c r="S216" i="11"/>
  <c r="S217" i="11"/>
  <c r="S218" i="11"/>
  <c r="S214" i="11"/>
  <c r="S211" i="11"/>
  <c r="S212" i="11"/>
  <c r="S213" i="11"/>
  <c r="S215" i="11"/>
  <c r="S210" i="11"/>
  <c r="S209" i="11"/>
  <c r="S208" i="11"/>
  <c r="P185" i="11"/>
  <c r="P186" i="11" s="1"/>
  <c r="T185" i="11"/>
  <c r="B185" i="11"/>
  <c r="B186" i="11" s="1"/>
  <c r="C185" i="11"/>
  <c r="C186" i="11" s="1"/>
  <c r="D185" i="11"/>
  <c r="D186" i="11" s="1"/>
  <c r="F185" i="11"/>
  <c r="F186" i="11" s="1"/>
  <c r="S184" i="11"/>
  <c r="S183" i="11"/>
  <c r="P179" i="11"/>
  <c r="P180" i="11" s="1"/>
  <c r="T179" i="11"/>
  <c r="B179" i="11"/>
  <c r="B180" i="11" s="1"/>
  <c r="C179" i="11"/>
  <c r="C180" i="11" s="1"/>
  <c r="D179" i="11"/>
  <c r="D180" i="11" s="1"/>
  <c r="F179" i="11"/>
  <c r="F180" i="11" s="1"/>
  <c r="S178" i="11"/>
  <c r="S177" i="11"/>
  <c r="S176" i="11"/>
  <c r="S175" i="11"/>
  <c r="B174" i="11"/>
  <c r="C174" i="11"/>
  <c r="D174" i="11"/>
  <c r="F174" i="11"/>
  <c r="S200" i="11"/>
  <c r="S205" i="11" s="1"/>
  <c r="S197" i="11"/>
  <c r="S196" i="11"/>
  <c r="S195" i="11"/>
  <c r="S192" i="11"/>
  <c r="S191" i="11"/>
  <c r="S190" i="11"/>
  <c r="S189" i="11"/>
  <c r="T188" i="11"/>
  <c r="B188" i="11"/>
  <c r="C188" i="11"/>
  <c r="D188" i="11"/>
  <c r="F188" i="11"/>
  <c r="S188" i="11" s="1"/>
  <c r="B168" i="11"/>
  <c r="B165" i="11"/>
  <c r="B163" i="11"/>
  <c r="B158" i="11"/>
  <c r="B155" i="11"/>
  <c r="B154" i="11"/>
  <c r="B152" i="11"/>
  <c r="C152" i="11"/>
  <c r="D152" i="11"/>
  <c r="E153" i="11" s="1"/>
  <c r="P153" i="11"/>
  <c r="F152" i="11"/>
  <c r="P48" i="11"/>
  <c r="T48" i="11"/>
  <c r="B48" i="11"/>
  <c r="C48" i="11"/>
  <c r="D48" i="11"/>
  <c r="F48" i="11"/>
  <c r="S47" i="11"/>
  <c r="P44" i="11"/>
  <c r="S44" i="11"/>
  <c r="T44" i="11"/>
  <c r="B44" i="11"/>
  <c r="C44" i="11"/>
  <c r="D44" i="11"/>
  <c r="F44" i="11"/>
  <c r="P42" i="11"/>
  <c r="T42" i="11"/>
  <c r="B42" i="11"/>
  <c r="C42" i="11"/>
  <c r="D42" i="11"/>
  <c r="F42" i="11"/>
  <c r="P41" i="11"/>
  <c r="T41" i="11"/>
  <c r="B41" i="11"/>
  <c r="C41" i="11"/>
  <c r="D41" i="11"/>
  <c r="F41" i="11"/>
  <c r="P39" i="11"/>
  <c r="T39" i="11"/>
  <c r="B39" i="11"/>
  <c r="C39" i="11"/>
  <c r="D39" i="11"/>
  <c r="F39" i="11"/>
  <c r="S38" i="11"/>
  <c r="P37" i="11"/>
  <c r="S37" i="11"/>
  <c r="T37" i="11"/>
  <c r="B37" i="11"/>
  <c r="C37" i="11"/>
  <c r="D37" i="11"/>
  <c r="F37" i="11"/>
  <c r="P33" i="11"/>
  <c r="T33" i="11"/>
  <c r="B33" i="11"/>
  <c r="C33" i="11"/>
  <c r="D33" i="11"/>
  <c r="F33" i="11"/>
  <c r="S32" i="11"/>
  <c r="P29" i="11"/>
  <c r="S29" i="11"/>
  <c r="T29" i="11"/>
  <c r="B29" i="11"/>
  <c r="C29" i="11"/>
  <c r="D29" i="11"/>
  <c r="F29" i="11"/>
  <c r="B156" i="11"/>
  <c r="C54" i="11"/>
  <c r="D54" i="11"/>
  <c r="P69" i="11"/>
  <c r="P71" i="11" s="1"/>
  <c r="S69" i="11"/>
  <c r="T69" i="11"/>
  <c r="P58" i="11"/>
  <c r="S58" i="11"/>
  <c r="T58" i="11"/>
  <c r="B58" i="11"/>
  <c r="C58" i="11"/>
  <c r="D58" i="11"/>
  <c r="F58" i="11"/>
  <c r="P56" i="11"/>
  <c r="S56" i="11"/>
  <c r="T56" i="11"/>
  <c r="B56" i="11"/>
  <c r="C56" i="11"/>
  <c r="D56" i="11"/>
  <c r="F56" i="11"/>
  <c r="P54" i="11"/>
  <c r="P57" i="11" s="1"/>
  <c r="S54" i="11"/>
  <c r="S57" i="11" s="1"/>
  <c r="T54" i="11"/>
  <c r="B49" i="11"/>
  <c r="C49" i="11"/>
  <c r="D49" i="11"/>
  <c r="F49" i="11"/>
  <c r="B147" i="11"/>
  <c r="T146" i="11"/>
  <c r="P141" i="11"/>
  <c r="S141" i="11"/>
  <c r="T141" i="11"/>
  <c r="S138" i="11"/>
  <c r="S137" i="11"/>
  <c r="P136" i="11"/>
  <c r="P146" i="11" s="1"/>
  <c r="B136" i="11"/>
  <c r="B146" i="11" s="1"/>
  <c r="C136" i="11"/>
  <c r="C146" i="11" s="1"/>
  <c r="D136" i="11"/>
  <c r="D146" i="11" s="1"/>
  <c r="F136" i="11"/>
  <c r="F146" i="11" s="1"/>
  <c r="S118" i="11"/>
  <c r="S117" i="11"/>
  <c r="S116" i="11"/>
  <c r="S115" i="11"/>
  <c r="S114" i="11"/>
  <c r="P143" i="11"/>
  <c r="D143" i="11"/>
  <c r="E144" i="11" s="1"/>
  <c r="P21" i="11"/>
  <c r="S21" i="11"/>
  <c r="T21" i="11"/>
  <c r="B20" i="11"/>
  <c r="C20" i="11"/>
  <c r="D20" i="11"/>
  <c r="F20" i="11"/>
  <c r="S16" i="11"/>
  <c r="S10" i="11"/>
  <c r="P7" i="11"/>
  <c r="T7" i="11"/>
  <c r="B7" i="11"/>
  <c r="C7" i="11"/>
  <c r="D7" i="11"/>
  <c r="F7" i="11"/>
  <c r="S4" i="11"/>
  <c r="S121" i="11" s="1"/>
  <c r="S113" i="11" l="1"/>
  <c r="F21" i="11"/>
  <c r="F25" i="11"/>
  <c r="F26" i="11" s="1"/>
  <c r="D21" i="11"/>
  <c r="D25" i="11"/>
  <c r="D26" i="11" s="1"/>
  <c r="C21" i="11"/>
  <c r="C25" i="11"/>
  <c r="C26" i="11" s="1"/>
  <c r="B21" i="11"/>
  <c r="B25" i="11"/>
  <c r="B26" i="11" s="1"/>
  <c r="S120" i="11"/>
  <c r="U133" i="11"/>
  <c r="U132" i="11"/>
  <c r="Q128" i="11"/>
  <c r="Q132" i="11"/>
  <c r="Q133" i="11"/>
  <c r="S219" i="11"/>
  <c r="S222" i="11" s="1"/>
  <c r="V144" i="11"/>
  <c r="T57" i="11"/>
  <c r="T180" i="11"/>
  <c r="T186" i="11"/>
  <c r="W86" i="11"/>
  <c r="T161" i="11"/>
  <c r="E147" i="11"/>
  <c r="Q162" i="11"/>
  <c r="Q164" i="11" s="1"/>
  <c r="S42" i="11"/>
  <c r="S7" i="11"/>
  <c r="S71" i="11"/>
  <c r="S39" i="11"/>
  <c r="S161" i="11"/>
  <c r="W63" i="11"/>
  <c r="D151" i="11"/>
  <c r="B71" i="11"/>
  <c r="C153" i="11"/>
  <c r="G153" i="11"/>
  <c r="G171" i="11" s="1"/>
  <c r="F153" i="11"/>
  <c r="E154" i="11"/>
  <c r="E163" i="11"/>
  <c r="E165" i="11"/>
  <c r="E166" i="11"/>
  <c r="E155" i="11"/>
  <c r="E156" i="11"/>
  <c r="E161" i="11"/>
  <c r="E168" i="11"/>
  <c r="E158" i="11"/>
  <c r="E157" i="11"/>
  <c r="E162" i="11"/>
  <c r="G151" i="11"/>
  <c r="G170" i="11" s="1"/>
  <c r="F151" i="11"/>
  <c r="C71" i="11"/>
  <c r="D153" i="11"/>
  <c r="P63" i="11"/>
  <c r="S63" i="11"/>
  <c r="U63" i="11"/>
  <c r="Q144" i="11"/>
  <c r="Q147" i="11" s="1"/>
  <c r="T71" i="11"/>
  <c r="U130" i="11"/>
  <c r="F143" i="11"/>
  <c r="P163" i="11"/>
  <c r="P168" i="11"/>
  <c r="P154" i="11"/>
  <c r="P165" i="11"/>
  <c r="P158" i="11"/>
  <c r="Q145" i="11"/>
  <c r="P156" i="11"/>
  <c r="P155" i="11"/>
  <c r="U86" i="11"/>
  <c r="P161" i="11"/>
  <c r="U128" i="11"/>
  <c r="U129" i="11"/>
  <c r="U126" i="11"/>
  <c r="U127" i="11"/>
  <c r="Q127" i="11"/>
  <c r="F45" i="11"/>
  <c r="Q130" i="11"/>
  <c r="Q129" i="11"/>
  <c r="Q126" i="11"/>
  <c r="U145" i="11"/>
  <c r="C123" i="11"/>
  <c r="C131" i="11" s="1"/>
  <c r="C45" i="11"/>
  <c r="B123" i="11"/>
  <c r="B131" i="11" s="1"/>
  <c r="D45" i="11"/>
  <c r="B108" i="11"/>
  <c r="T45" i="11"/>
  <c r="B45" i="11"/>
  <c r="S238" i="11"/>
  <c r="F109" i="11"/>
  <c r="P45" i="11"/>
  <c r="T109" i="11"/>
  <c r="T157" i="11"/>
  <c r="T160" i="11" s="1"/>
  <c r="D123" i="11"/>
  <c r="D131" i="11" s="1"/>
  <c r="S136" i="11"/>
  <c r="S146" i="11" s="1"/>
  <c r="P144" i="11"/>
  <c r="F71" i="11"/>
  <c r="D145" i="11"/>
  <c r="P109" i="11"/>
  <c r="D109" i="11"/>
  <c r="C109" i="11"/>
  <c r="B54" i="11"/>
  <c r="B57" i="11" s="1"/>
  <c r="B63" i="11" s="1"/>
  <c r="B97" i="11"/>
  <c r="B150" i="11" s="1"/>
  <c r="P157" i="11"/>
  <c r="T123" i="11"/>
  <c r="T131" i="11" s="1"/>
  <c r="S108" i="11"/>
  <c r="B159" i="11"/>
  <c r="S97" i="11"/>
  <c r="S157" i="11"/>
  <c r="S160" i="11" s="1"/>
  <c r="T159" i="11"/>
  <c r="S159" i="11"/>
  <c r="S86" i="11"/>
  <c r="P86" i="11"/>
  <c r="C57" i="11"/>
  <c r="C63" i="11" s="1"/>
  <c r="P145" i="11"/>
  <c r="F54" i="11"/>
  <c r="P123" i="11"/>
  <c r="P131" i="11" s="1"/>
  <c r="F123" i="11"/>
  <c r="F131" i="11" s="1"/>
  <c r="D57" i="11"/>
  <c r="D63" i="11" s="1"/>
  <c r="D85" i="11"/>
  <c r="B161" i="11"/>
  <c r="S179" i="11"/>
  <c r="C143" i="11"/>
  <c r="D144" i="11" s="1"/>
  <c r="C85" i="11"/>
  <c r="B143" i="11"/>
  <c r="S185" i="11"/>
  <c r="T143" i="11"/>
  <c r="D71" i="11"/>
  <c r="T85" i="11"/>
  <c r="S48" i="11"/>
  <c r="S85" i="11"/>
  <c r="P85" i="11"/>
  <c r="S33" i="11"/>
  <c r="S41" i="11"/>
  <c r="S229" i="11" l="1"/>
  <c r="S230" i="11"/>
  <c r="S231" i="11"/>
  <c r="S224" i="11"/>
  <c r="S221" i="11"/>
  <c r="S226" i="11"/>
  <c r="S223" i="11"/>
  <c r="S227" i="11"/>
  <c r="S225" i="11"/>
  <c r="S228" i="11"/>
  <c r="T133" i="11"/>
  <c r="T132" i="11"/>
  <c r="C128" i="11"/>
  <c r="C133" i="11"/>
  <c r="P133" i="11"/>
  <c r="P132" i="11"/>
  <c r="D133" i="11"/>
  <c r="D132" i="11"/>
  <c r="C132" i="11"/>
  <c r="B132" i="11"/>
  <c r="B133" i="11"/>
  <c r="F132" i="11"/>
  <c r="F133" i="11"/>
  <c r="V147" i="11"/>
  <c r="U162" i="11"/>
  <c r="U164" i="11" s="1"/>
  <c r="U167" i="11" s="1"/>
  <c r="U169" i="11" s="1"/>
  <c r="T86" i="11"/>
  <c r="T63" i="11"/>
  <c r="T162" i="11" s="1"/>
  <c r="T164" i="11" s="1"/>
  <c r="T167" i="11" s="1"/>
  <c r="T169" i="11" s="1"/>
  <c r="T127" i="11"/>
  <c r="U144" i="11"/>
  <c r="S45" i="11"/>
  <c r="S180" i="11"/>
  <c r="E164" i="11"/>
  <c r="E167" i="11" s="1"/>
  <c r="E169" i="11" s="1"/>
  <c r="S186" i="11"/>
  <c r="W162" i="11"/>
  <c r="W164" i="11" s="1"/>
  <c r="W167" i="11" s="1"/>
  <c r="W169" i="11" s="1"/>
  <c r="W65" i="11"/>
  <c r="E160" i="11"/>
  <c r="E159" i="11"/>
  <c r="C151" i="11"/>
  <c r="C166" i="11" s="1"/>
  <c r="F145" i="11"/>
  <c r="G144" i="11"/>
  <c r="G155" i="11"/>
  <c r="G166" i="11"/>
  <c r="G154" i="11"/>
  <c r="G168" i="11"/>
  <c r="G158" i="11"/>
  <c r="G161" i="11"/>
  <c r="G165" i="11"/>
  <c r="G157" i="11"/>
  <c r="G163" i="11"/>
  <c r="G156" i="11"/>
  <c r="G162" i="11"/>
  <c r="C65" i="11"/>
  <c r="C68" i="11" s="1"/>
  <c r="B65" i="11"/>
  <c r="B68" i="11" s="1"/>
  <c r="B162" i="11"/>
  <c r="B164" i="11" s="1"/>
  <c r="D65" i="11"/>
  <c r="D68" i="11" s="1"/>
  <c r="D162" i="11"/>
  <c r="S65" i="11"/>
  <c r="S68" i="11" s="1"/>
  <c r="S72" i="11" s="1"/>
  <c r="S162" i="11"/>
  <c r="S164" i="11" s="1"/>
  <c r="S167" i="11" s="1"/>
  <c r="S169" i="11" s="1"/>
  <c r="P65" i="11"/>
  <c r="P68" i="11" s="1"/>
  <c r="P162" i="11"/>
  <c r="P164" i="11" s="1"/>
  <c r="U65" i="11"/>
  <c r="W147" i="11"/>
  <c r="D127" i="11"/>
  <c r="D126" i="11"/>
  <c r="D128" i="11"/>
  <c r="D130" i="11"/>
  <c r="D129" i="11"/>
  <c r="C127" i="11"/>
  <c r="C129" i="11"/>
  <c r="C126" i="11"/>
  <c r="C130" i="11"/>
  <c r="B145" i="11"/>
  <c r="C144" i="11"/>
  <c r="C147" i="11" s="1"/>
  <c r="F144" i="11"/>
  <c r="F126" i="11"/>
  <c r="F128" i="11"/>
  <c r="F130" i="11"/>
  <c r="F127" i="11"/>
  <c r="F129" i="11"/>
  <c r="B129" i="11"/>
  <c r="B128" i="11"/>
  <c r="B127" i="11"/>
  <c r="B130" i="11"/>
  <c r="B126" i="11"/>
  <c r="P159" i="11"/>
  <c r="P160" i="11"/>
  <c r="P147" i="11"/>
  <c r="Q167" i="11"/>
  <c r="Q169" i="11" s="1"/>
  <c r="D161" i="11"/>
  <c r="D166" i="11"/>
  <c r="F163" i="11"/>
  <c r="F166" i="11"/>
  <c r="B86" i="11"/>
  <c r="F155" i="11"/>
  <c r="F165" i="11"/>
  <c r="B109" i="11"/>
  <c r="B157" i="11"/>
  <c r="B160" i="11" s="1"/>
  <c r="B85" i="11"/>
  <c r="F168" i="11"/>
  <c r="F161" i="11"/>
  <c r="F154" i="11"/>
  <c r="F158" i="11"/>
  <c r="D168" i="11"/>
  <c r="F156" i="11"/>
  <c r="S123" i="11"/>
  <c r="S131" i="11" s="1"/>
  <c r="D157" i="11"/>
  <c r="D86" i="11"/>
  <c r="C86" i="11"/>
  <c r="D158" i="11"/>
  <c r="D163" i="11"/>
  <c r="T128" i="11"/>
  <c r="D165" i="11"/>
  <c r="T129" i="11"/>
  <c r="S143" i="11"/>
  <c r="T130" i="11"/>
  <c r="D156" i="11"/>
  <c r="T126" i="11"/>
  <c r="D154" i="11"/>
  <c r="S109" i="11"/>
  <c r="D155" i="11"/>
  <c r="T145" i="11"/>
  <c r="F57" i="11"/>
  <c r="F157" i="11"/>
  <c r="C145" i="11"/>
  <c r="D147" i="11"/>
  <c r="P130" i="11"/>
  <c r="P129" i="11"/>
  <c r="P128" i="11"/>
  <c r="P126" i="11"/>
  <c r="P127" i="11"/>
  <c r="F85" i="11"/>
  <c r="S133" i="11" l="1"/>
  <c r="S132" i="11"/>
  <c r="S232" i="11"/>
  <c r="U147" i="11"/>
  <c r="U68" i="11"/>
  <c r="C155" i="11"/>
  <c r="T65" i="11"/>
  <c r="T68" i="11" s="1"/>
  <c r="C162" i="11"/>
  <c r="W68" i="11"/>
  <c r="C163" i="11"/>
  <c r="C157" i="11"/>
  <c r="C154" i="11"/>
  <c r="C168" i="11"/>
  <c r="C158" i="11"/>
  <c r="C165" i="11"/>
  <c r="C156" i="11"/>
  <c r="C161" i="11"/>
  <c r="G160" i="11"/>
  <c r="G147" i="11"/>
  <c r="G164" i="11"/>
  <c r="G167" i="11" s="1"/>
  <c r="G169" i="11" s="1"/>
  <c r="G159" i="11"/>
  <c r="D164" i="11"/>
  <c r="F63" i="11"/>
  <c r="S145" i="11"/>
  <c r="T144" i="11"/>
  <c r="S144" i="11"/>
  <c r="F147" i="11"/>
  <c r="B167" i="11"/>
  <c r="B169" i="11" s="1"/>
  <c r="P167" i="11"/>
  <c r="P169" i="11" s="1"/>
  <c r="S127" i="11"/>
  <c r="F159" i="11"/>
  <c r="S130" i="11"/>
  <c r="S129" i="11"/>
  <c r="S128" i="11"/>
  <c r="S126" i="11"/>
  <c r="D159" i="11"/>
  <c r="F160" i="11"/>
  <c r="D160" i="11"/>
  <c r="F86" i="11"/>
  <c r="W72" i="11" l="1"/>
  <c r="U72" i="11"/>
  <c r="C164" i="11"/>
  <c r="C167" i="11" s="1"/>
  <c r="C169" i="11" s="1"/>
  <c r="T72" i="11"/>
  <c r="C159" i="11"/>
  <c r="C160" i="11"/>
  <c r="S147" i="11"/>
  <c r="F162" i="11"/>
  <c r="F164" i="11" s="1"/>
  <c r="F167" i="11" s="1"/>
  <c r="F169" i="11" s="1"/>
  <c r="F65" i="11"/>
  <c r="F68" i="11" s="1"/>
  <c r="T147" i="11"/>
  <c r="D167" i="11"/>
  <c r="D169" i="11" s="1"/>
  <c r="W171" i="11" l="1"/>
  <c r="W170" i="11"/>
  <c r="U171" i="11"/>
  <c r="U170" i="11"/>
  <c r="G48" i="11"/>
  <c r="W48" i="11" l="1"/>
  <c r="F72" i="11" l="1"/>
  <c r="F171" i="11" l="1"/>
  <c r="F170" i="11"/>
  <c r="Y7" i="11" l="1"/>
  <c r="Y123" i="11" l="1"/>
  <c r="Y131" i="11" s="1"/>
  <c r="Y132" i="11" l="1"/>
  <c r="Y133" i="11"/>
  <c r="Y129" i="11"/>
  <c r="Y128" i="11"/>
  <c r="Y130" i="11"/>
  <c r="Y126" i="11"/>
  <c r="Y127" i="11"/>
  <c r="H52" i="11" l="1"/>
  <c r="H62" i="11"/>
  <c r="H76" i="11" l="1"/>
  <c r="H61" i="11" l="1"/>
  <c r="H78" i="11"/>
  <c r="H80" i="11"/>
  <c r="AA58" i="11" l="1"/>
  <c r="H59" i="11"/>
  <c r="H81" i="11"/>
  <c r="H60" i="11"/>
  <c r="H55" i="11"/>
  <c r="H106" i="11"/>
  <c r="H79" i="11"/>
  <c r="H58" i="11" l="1"/>
  <c r="H64" i="11"/>
  <c r="H51" i="11"/>
  <c r="AA56" i="11"/>
  <c r="H104" i="11"/>
  <c r="H96" i="11"/>
  <c r="H101" i="11" l="1"/>
  <c r="H102" i="11"/>
  <c r="H92" i="11"/>
  <c r="H56" i="11"/>
  <c r="H100" i="11"/>
  <c r="H77" i="11" l="1"/>
  <c r="H82" i="11" s="1"/>
  <c r="AA82" i="11"/>
  <c r="H90" i="11"/>
  <c r="H103" i="11"/>
  <c r="H93" i="11"/>
  <c r="H53" i="11"/>
  <c r="AA54" i="11"/>
  <c r="AA57" i="11" l="1"/>
  <c r="AA85" i="11"/>
  <c r="H54" i="11"/>
  <c r="H91" i="11"/>
  <c r="H57" i="11" l="1"/>
  <c r="H85" i="11"/>
  <c r="H94" i="11"/>
  <c r="H97" i="11" s="1"/>
  <c r="H150" i="11" s="1"/>
  <c r="AA97" i="11"/>
  <c r="AA86" i="11"/>
  <c r="AA63" i="11"/>
  <c r="H151" i="11" l="1"/>
  <c r="H157" i="11" s="1"/>
  <c r="I151" i="11"/>
  <c r="AA65" i="11"/>
  <c r="H63" i="11"/>
  <c r="H86" i="11"/>
  <c r="H155" i="11" l="1"/>
  <c r="H156" i="11"/>
  <c r="H161" i="11"/>
  <c r="H166" i="11"/>
  <c r="H163" i="11"/>
  <c r="H154" i="11"/>
  <c r="H158" i="11"/>
  <c r="H160" i="11" s="1"/>
  <c r="I166" i="11"/>
  <c r="I156" i="11"/>
  <c r="I158" i="11"/>
  <c r="I165" i="11"/>
  <c r="I163" i="11"/>
  <c r="I154" i="11"/>
  <c r="I155" i="11"/>
  <c r="I161" i="11"/>
  <c r="I157" i="11"/>
  <c r="I162" i="11"/>
  <c r="I170" i="11"/>
  <c r="H65" i="11"/>
  <c r="H162" i="11"/>
  <c r="H159" i="11" l="1"/>
  <c r="H164" i="11"/>
  <c r="I159" i="11"/>
  <c r="I160" i="11"/>
  <c r="I164" i="11"/>
  <c r="I167" i="11" s="1"/>
  <c r="H66" i="11"/>
  <c r="AA68" i="11"/>
  <c r="AA72" i="11" l="1"/>
  <c r="H165" i="11"/>
  <c r="H167" i="11" s="1"/>
  <c r="H68" i="11"/>
  <c r="H72" i="11" l="1"/>
  <c r="H170" i="11" l="1"/>
  <c r="H107" i="11" l="1"/>
  <c r="AA152" i="11"/>
  <c r="AA108" i="11"/>
  <c r="AB153" i="11" l="1"/>
  <c r="AA150" i="11"/>
  <c r="AA109" i="11"/>
  <c r="AA71" i="11"/>
  <c r="AA145" i="11"/>
  <c r="AA153" i="11"/>
  <c r="H152" i="11"/>
  <c r="I153" i="11" s="1"/>
  <c r="H108" i="11"/>
  <c r="H109" i="11" s="1"/>
  <c r="I171" i="11" l="1"/>
  <c r="I147" i="11"/>
  <c r="I168" i="11"/>
  <c r="I169" i="11" s="1"/>
  <c r="AB171" i="11"/>
  <c r="AB147" i="11"/>
  <c r="AB151" i="11"/>
  <c r="AA171" i="11"/>
  <c r="AA147" i="11"/>
  <c r="H71" i="11"/>
  <c r="H145" i="11"/>
  <c r="H153" i="11"/>
  <c r="H171" i="11" s="1"/>
  <c r="AA151" i="11"/>
  <c r="AB168" i="11" l="1"/>
  <c r="AB163" i="11"/>
  <c r="AB161" i="11"/>
  <c r="AB154" i="11"/>
  <c r="AB170" i="11"/>
  <c r="AB162" i="11"/>
  <c r="AB155" i="11"/>
  <c r="AB157" i="11"/>
  <c r="AB158" i="11"/>
  <c r="AB156" i="11"/>
  <c r="AB165" i="11"/>
  <c r="AB166" i="11"/>
  <c r="AA168" i="11"/>
  <c r="AA166" i="11"/>
  <c r="AA155" i="11"/>
  <c r="AA158" i="11"/>
  <c r="AA154" i="11"/>
  <c r="AA163" i="11"/>
  <c r="AA161" i="11"/>
  <c r="AA156" i="11"/>
  <c r="AA157" i="11"/>
  <c r="AA162" i="11"/>
  <c r="AA165" i="11"/>
  <c r="AA170" i="11"/>
  <c r="H147" i="11"/>
  <c r="H168" i="11"/>
  <c r="H169" i="11" s="1"/>
  <c r="AB159" i="11" l="1"/>
  <c r="AB160" i="11"/>
  <c r="AB164" i="11"/>
  <c r="AB167" i="11" s="1"/>
  <c r="AB169" i="11" s="1"/>
  <c r="AA159" i="11"/>
  <c r="AA164" i="11"/>
  <c r="AA167" i="11" s="1"/>
  <c r="AA169" i="11" s="1"/>
  <c r="AA160" i="11"/>
  <c r="AH54" i="11" l="1"/>
  <c r="AH82" i="11"/>
  <c r="AH113" i="11"/>
  <c r="AH143" i="11" l="1"/>
  <c r="AH123" i="11"/>
  <c r="AH57" i="11"/>
  <c r="AH133" i="11" l="1"/>
  <c r="AH126" i="11"/>
  <c r="AH132" i="11"/>
  <c r="AH128" i="11"/>
  <c r="AH127" i="11"/>
  <c r="AH131" i="11"/>
  <c r="AH129" i="11"/>
  <c r="AH130" i="11"/>
  <c r="AH144" i="11"/>
  <c r="AH58" i="11" l="1"/>
  <c r="AH85" i="11" l="1"/>
  <c r="AH86" i="11"/>
  <c r="AH63" i="11"/>
  <c r="AH65" i="11" l="1"/>
  <c r="AH97" i="11" l="1"/>
  <c r="AH68" i="11" l="1"/>
  <c r="AH72" i="11" l="1"/>
  <c r="AH152" i="11" l="1"/>
  <c r="AH108" i="11"/>
  <c r="AH150" i="11" l="1"/>
  <c r="AH109" i="11"/>
  <c r="AH71" i="11"/>
  <c r="AH153" i="11"/>
  <c r="AH145" i="11"/>
  <c r="AH147" i="11" l="1"/>
  <c r="AH171" i="11"/>
  <c r="AH151" i="11"/>
  <c r="AH166" i="11" l="1"/>
  <c r="AH168" i="11"/>
  <c r="AH158" i="11"/>
  <c r="AH155" i="11"/>
  <c r="AH156" i="11"/>
  <c r="AH154" i="11"/>
  <c r="AH163" i="11"/>
  <c r="AH157" i="11"/>
  <c r="AH161" i="11"/>
  <c r="AH162" i="11"/>
  <c r="AH165" i="11"/>
  <c r="AH170" i="11"/>
  <c r="AH159" i="11" l="1"/>
  <c r="AH164" i="11"/>
  <c r="AH167" i="11" s="1"/>
  <c r="AH160" i="11"/>
  <c r="AH169" i="11" l="1"/>
  <c r="J62" i="11"/>
  <c r="L62" i="11" s="1"/>
  <c r="J52" i="11"/>
  <c r="L52" i="11" s="1"/>
  <c r="J80" i="11" l="1"/>
  <c r="J76" i="11"/>
  <c r="J116" i="11"/>
  <c r="L116" i="11" s="1"/>
  <c r="J78" i="11"/>
  <c r="J77" i="11" l="1"/>
  <c r="J117" i="11"/>
  <c r="L117" i="11" s="1"/>
  <c r="J79" i="11"/>
  <c r="J61" i="11"/>
  <c r="L61" i="11" s="1"/>
  <c r="J51" i="11"/>
  <c r="L51" i="11" s="1"/>
  <c r="J59" i="11"/>
  <c r="L59" i="11" s="1"/>
  <c r="J105" i="11" l="1"/>
  <c r="J100" i="11"/>
  <c r="J104" i="11"/>
  <c r="J106" i="11"/>
  <c r="J92" i="11"/>
  <c r="J64" i="11"/>
  <c r="L64" i="11" s="1"/>
  <c r="J55" i="11"/>
  <c r="J56" i="11" l="1"/>
  <c r="L56" i="11" s="1"/>
  <c r="L55" i="11"/>
  <c r="J93" i="11"/>
  <c r="J96" i="11"/>
  <c r="J53" i="11"/>
  <c r="L53" i="11" s="1"/>
  <c r="J102" i="11"/>
  <c r="J60" i="11"/>
  <c r="L60" i="11" s="1"/>
  <c r="J103" i="11" l="1"/>
  <c r="J101" i="11"/>
  <c r="J81" i="11"/>
  <c r="J82" i="11" s="1"/>
  <c r="AI82" i="11"/>
  <c r="J118" i="11"/>
  <c r="L118" i="11" s="1"/>
  <c r="AI113" i="11"/>
  <c r="J94" i="11"/>
  <c r="J54" i="11"/>
  <c r="L54" i="11" s="1"/>
  <c r="J58" i="11"/>
  <c r="L58" i="11" s="1"/>
  <c r="AI86" i="11" l="1"/>
  <c r="AI85" i="11"/>
  <c r="AI143" i="11"/>
  <c r="AI123" i="11"/>
  <c r="J113" i="11"/>
  <c r="L113" i="11" s="1"/>
  <c r="J91" i="11"/>
  <c r="J90" i="11"/>
  <c r="AI97" i="11"/>
  <c r="J85" i="11"/>
  <c r="J57" i="11"/>
  <c r="L57" i="11" s="1"/>
  <c r="AJ144" i="11" l="1"/>
  <c r="AO144" i="11" s="1"/>
  <c r="J97" i="11"/>
  <c r="J150" i="11" s="1"/>
  <c r="K151" i="11" s="1"/>
  <c r="K161" i="11" s="1"/>
  <c r="J123" i="11"/>
  <c r="L123" i="11" s="1"/>
  <c r="J143" i="11"/>
  <c r="AI133" i="11"/>
  <c r="AI132" i="11"/>
  <c r="AI126" i="11"/>
  <c r="AI131" i="11"/>
  <c r="AI127" i="11"/>
  <c r="AI128" i="11"/>
  <c r="AI129" i="11"/>
  <c r="AI130" i="11"/>
  <c r="AI144" i="11"/>
  <c r="J63" i="11"/>
  <c r="L63" i="11" s="1"/>
  <c r="J86" i="11"/>
  <c r="K166" i="11" l="1"/>
  <c r="K155" i="11"/>
  <c r="K163" i="11"/>
  <c r="K165" i="11"/>
  <c r="K157" i="11"/>
  <c r="K158" i="11"/>
  <c r="K154" i="11"/>
  <c r="K156" i="11"/>
  <c r="K162" i="11"/>
  <c r="K170" i="11"/>
  <c r="L143" i="11"/>
  <c r="K144" i="11"/>
  <c r="J151" i="11"/>
  <c r="J161" i="11" s="1"/>
  <c r="J144" i="11"/>
  <c r="J133" i="11"/>
  <c r="J126" i="11"/>
  <c r="J131" i="11"/>
  <c r="J127" i="11"/>
  <c r="J132" i="11"/>
  <c r="J128" i="11"/>
  <c r="J129" i="11"/>
  <c r="J130" i="11"/>
  <c r="J65" i="11"/>
  <c r="L65" i="11" s="1"/>
  <c r="K159" i="11" l="1"/>
  <c r="K160" i="11"/>
  <c r="K164" i="11"/>
  <c r="K167" i="11" s="1"/>
  <c r="L144" i="11"/>
  <c r="J156" i="11"/>
  <c r="J166" i="11"/>
  <c r="J162" i="11"/>
  <c r="J155" i="11"/>
  <c r="J154" i="11"/>
  <c r="J163" i="11"/>
  <c r="J158" i="11"/>
  <c r="J157" i="11"/>
  <c r="J164" i="11" l="1"/>
  <c r="J159" i="11"/>
  <c r="J160" i="11"/>
  <c r="J66" i="11"/>
  <c r="L66" i="11" s="1"/>
  <c r="J165" i="11" l="1"/>
  <c r="J167" i="11" s="1"/>
  <c r="J68" i="11"/>
  <c r="L68" i="11" s="1"/>
  <c r="J72" i="11" l="1"/>
  <c r="L72" i="11" s="1"/>
  <c r="J170" i="11" l="1"/>
  <c r="J107" i="11" l="1"/>
  <c r="AI152" i="11"/>
  <c r="AI108" i="11"/>
  <c r="AJ153" i="11" l="1"/>
  <c r="AI71" i="11"/>
  <c r="AI150" i="11"/>
  <c r="AI109" i="11"/>
  <c r="AI153" i="11"/>
  <c r="AI145" i="11"/>
  <c r="J152" i="11"/>
  <c r="K153" i="11" s="1"/>
  <c r="J108" i="11"/>
  <c r="J109" i="11" s="1"/>
  <c r="K168" i="11" l="1"/>
  <c r="K169" i="11" s="1"/>
  <c r="K171" i="11"/>
  <c r="K147" i="11"/>
  <c r="AJ147" i="11"/>
  <c r="AJ171" i="11"/>
  <c r="AJ151" i="11"/>
  <c r="AI147" i="11"/>
  <c r="AI171" i="11"/>
  <c r="J71" i="11"/>
  <c r="L71" i="11" s="1"/>
  <c r="J153" i="11"/>
  <c r="J145" i="11"/>
  <c r="AI151" i="11"/>
  <c r="AJ158" i="11" l="1"/>
  <c r="AJ157" i="11"/>
  <c r="AJ166" i="11"/>
  <c r="AJ168" i="11"/>
  <c r="AJ162" i="11"/>
  <c r="AJ154" i="11"/>
  <c r="AJ161" i="11"/>
  <c r="AJ155" i="11"/>
  <c r="AJ165" i="11"/>
  <c r="AJ163" i="11"/>
  <c r="AJ170" i="11"/>
  <c r="AJ156" i="11"/>
  <c r="J168" i="11"/>
  <c r="J169" i="11" s="1"/>
  <c r="J147" i="11"/>
  <c r="J171" i="11"/>
  <c r="AI168" i="11"/>
  <c r="AI166" i="11"/>
  <c r="AI155" i="11"/>
  <c r="AI154" i="11"/>
  <c r="AI158" i="11"/>
  <c r="AI163" i="11"/>
  <c r="AI156" i="11"/>
  <c r="AI161" i="11"/>
  <c r="AI157" i="11"/>
  <c r="AI162" i="11"/>
  <c r="AI165" i="11"/>
  <c r="AI170" i="11"/>
  <c r="AJ160" i="11" l="1"/>
  <c r="AJ159" i="11"/>
  <c r="AJ164" i="11"/>
  <c r="AI160" i="11"/>
  <c r="AI164" i="11"/>
  <c r="AI167" i="11" s="1"/>
  <c r="AI159" i="11"/>
  <c r="AJ167" i="11" l="1"/>
  <c r="AJ169" i="11" s="1"/>
  <c r="AI169" i="11"/>
  <c r="AK56" i="11" l="1"/>
  <c r="AK54" i="11"/>
  <c r="AK57" i="11" l="1"/>
  <c r="AK82" i="11"/>
  <c r="AK58" i="11" l="1"/>
  <c r="AK86" i="11" l="1"/>
  <c r="AK85" i="11"/>
  <c r="AK63" i="11"/>
  <c r="AK65" i="11" l="1"/>
  <c r="AK113" i="11" l="1"/>
  <c r="AK143" i="11" l="1"/>
  <c r="AK123" i="11"/>
  <c r="AL144" i="11" l="1"/>
  <c r="AK131" i="11"/>
  <c r="AK132" i="11"/>
  <c r="AK127" i="11"/>
  <c r="AK126" i="11"/>
  <c r="AK129" i="11"/>
  <c r="AK133" i="11"/>
  <c r="AK128" i="11"/>
  <c r="AK130" i="11"/>
  <c r="AK144" i="11"/>
  <c r="AK68" i="11" l="1"/>
  <c r="AK72" i="11" l="1"/>
  <c r="AK152" i="11" l="1"/>
  <c r="AL153" i="11" l="1"/>
  <c r="AK153" i="11"/>
  <c r="AK71" i="11"/>
  <c r="AK145" i="11"/>
  <c r="AL171" i="11" l="1"/>
  <c r="AL147" i="11"/>
  <c r="AK147" i="11"/>
  <c r="AK171" i="11"/>
  <c r="AK108" i="11" l="1"/>
  <c r="AK150" i="11" l="1"/>
  <c r="AK97" i="11"/>
  <c r="AL151" i="11" l="1"/>
  <c r="AK151" i="11"/>
  <c r="AK109" i="11"/>
  <c r="AL166" i="11" l="1"/>
  <c r="AL158" i="11"/>
  <c r="AL168" i="11"/>
  <c r="AL165" i="11"/>
  <c r="AL156" i="11"/>
  <c r="AL163" i="11"/>
  <c r="AL155" i="11"/>
  <c r="AL154" i="11"/>
  <c r="AL161" i="11"/>
  <c r="AL157" i="11"/>
  <c r="AL160" i="11" s="1"/>
  <c r="AL162" i="11"/>
  <c r="AL170" i="11"/>
  <c r="AK168" i="11"/>
  <c r="AK157" i="11"/>
  <c r="AK156" i="11"/>
  <c r="AK166" i="11"/>
  <c r="AK161" i="11"/>
  <c r="AK162" i="11"/>
  <c r="AK155" i="11"/>
  <c r="AK165" i="11"/>
  <c r="AK154" i="11"/>
  <c r="AK170" i="11"/>
  <c r="AK158" i="11"/>
  <c r="AK163" i="11"/>
  <c r="AK164" i="11" l="1"/>
  <c r="AL159" i="11"/>
  <c r="AL164" i="11"/>
  <c r="AL167" i="11" s="1"/>
  <c r="AL169" i="11" s="1"/>
  <c r="AK167" i="11"/>
  <c r="AK169" i="11" s="1"/>
  <c r="AK160" i="11"/>
  <c r="AK159" i="11"/>
  <c r="AP105" i="11" l="1"/>
  <c r="AO105" i="11"/>
  <c r="AO96" i="11" l="1"/>
  <c r="AP96" i="11"/>
  <c r="AP80" i="11"/>
  <c r="AO80" i="11"/>
  <c r="AO106" i="11"/>
  <c r="AP106" i="11"/>
  <c r="AP91" i="11"/>
  <c r="AO91" i="11"/>
  <c r="AP103" i="11"/>
  <c r="AO103" i="11"/>
  <c r="AP100" i="11"/>
  <c r="AO100" i="11"/>
  <c r="AO78" i="11"/>
  <c r="AP78" i="11"/>
  <c r="AO93" i="11" l="1"/>
  <c r="AP93" i="11"/>
  <c r="AP101" i="11"/>
  <c r="AO101" i="11"/>
  <c r="AP76" i="11"/>
  <c r="AO76" i="11"/>
  <c r="AP92" i="11"/>
  <c r="AO92" i="11"/>
  <c r="AP90" i="11"/>
  <c r="AO90" i="11"/>
  <c r="AN82" i="11"/>
  <c r="AP81" i="11"/>
  <c r="AO81" i="11"/>
  <c r="AO77" i="11"/>
  <c r="AP77" i="11"/>
  <c r="AP97" i="11" l="1"/>
  <c r="AO97" i="11"/>
  <c r="AP82" i="11"/>
  <c r="AO82" i="11"/>
  <c r="AO104" i="11"/>
  <c r="AP104" i="11"/>
  <c r="AO94" i="11"/>
  <c r="AP94" i="11"/>
  <c r="AO79" i="11"/>
  <c r="AP79" i="11"/>
  <c r="AO102" i="11" l="1"/>
  <c r="AP102" i="11"/>
  <c r="AN152" i="11" l="1"/>
  <c r="AP107" i="11"/>
  <c r="AO107" i="11"/>
  <c r="AN108" i="11"/>
  <c r="AN150" i="11" l="1"/>
  <c r="AN109" i="11"/>
  <c r="AP108" i="11"/>
  <c r="AO108" i="11"/>
  <c r="AN71" i="11"/>
  <c r="AN145" i="11"/>
  <c r="AP152" i="11"/>
  <c r="AN153" i="11"/>
  <c r="AO152" i="11"/>
  <c r="AN147" i="11" l="1"/>
  <c r="AP153" i="11"/>
  <c r="AO153" i="11"/>
  <c r="AP71" i="11"/>
  <c r="AO71" i="11"/>
  <c r="AP150" i="11"/>
  <c r="AN151" i="11"/>
  <c r="AO150" i="11"/>
  <c r="AN168" i="11" l="1"/>
  <c r="AN166" i="11"/>
  <c r="AP151" i="11"/>
  <c r="AO151" i="11"/>
  <c r="AO62" i="11" l="1"/>
  <c r="AP62" i="11"/>
  <c r="AN56" i="11" l="1"/>
  <c r="AP51" i="11"/>
  <c r="AO51" i="11"/>
  <c r="AN154" i="11"/>
  <c r="AP52" i="11"/>
  <c r="AO52" i="11"/>
  <c r="AN155" i="11"/>
  <c r="AO55" i="11"/>
  <c r="AP55" i="11"/>
  <c r="AN158" i="11"/>
  <c r="AN159" i="11" l="1"/>
  <c r="AP66" i="11"/>
  <c r="AO66" i="11"/>
  <c r="AN165" i="11"/>
  <c r="AO61" i="11"/>
  <c r="AP61" i="11"/>
  <c r="AP64" i="11"/>
  <c r="AO64" i="11"/>
  <c r="AN163" i="11"/>
  <c r="AO59" i="11"/>
  <c r="AP59" i="11"/>
  <c r="AP56" i="11"/>
  <c r="AO56" i="11"/>
  <c r="AO60" i="11" l="1"/>
  <c r="AP60" i="11"/>
  <c r="AP53" i="11"/>
  <c r="AO53" i="11"/>
  <c r="AN156" i="11"/>
  <c r="AN54" i="11"/>
  <c r="AN58" i="11"/>
  <c r="AN85" i="11" l="1"/>
  <c r="AN57" i="11"/>
  <c r="AO54" i="11"/>
  <c r="AP54" i="11"/>
  <c r="AN157" i="11"/>
  <c r="AN160" i="11" s="1"/>
  <c r="AO58" i="11"/>
  <c r="AP58" i="11"/>
  <c r="AN86" i="11"/>
  <c r="AN161" i="11"/>
  <c r="AN63" i="11" l="1"/>
  <c r="AO57" i="11"/>
  <c r="AP57" i="11"/>
  <c r="AN65" i="11" l="1"/>
  <c r="AN68" i="11" s="1"/>
  <c r="AP63" i="11"/>
  <c r="AO63" i="11"/>
  <c r="AN162" i="11"/>
  <c r="AN164" i="11" s="1"/>
  <c r="AN167" i="11" s="1"/>
  <c r="AN169" i="11" s="1"/>
  <c r="AO65" i="11" l="1"/>
  <c r="AP65" i="11"/>
  <c r="AN72" i="11" l="1"/>
  <c r="AP68" i="11"/>
  <c r="AO68" i="11"/>
  <c r="AP72" i="11" l="1"/>
  <c r="AO72" i="11"/>
  <c r="AN171" i="11"/>
  <c r="AN170" i="1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Manish Kayal</author>
  </authors>
  <commentList>
    <comment ref="Z10" authorId="0" shapeId="0" xr:uid="{A3409D37-CFF7-4536-B3F0-43308BF157F7}">
      <text>
        <r>
          <rPr>
            <b/>
            <sz val="9"/>
            <color indexed="81"/>
            <rFont val="Tahoma"/>
            <family val="2"/>
          </rPr>
          <t>HomeFirst:</t>
        </r>
        <r>
          <rPr>
            <sz val="9"/>
            <color indexed="81"/>
            <rFont val="Tahoma"/>
            <family val="2"/>
          </rPr>
          <t xml:space="preserve">
Excludes Co-lending</t>
        </r>
      </text>
    </comment>
    <comment ref="AA10" authorId="0" shapeId="0" xr:uid="{120713A1-E054-4AFB-ACBC-6ABBA46335BC}">
      <text>
        <r>
          <rPr>
            <b/>
            <sz val="9"/>
            <color indexed="81"/>
            <rFont val="Tahoma"/>
            <family val="2"/>
          </rPr>
          <t>HomeFirst:</t>
        </r>
        <r>
          <rPr>
            <sz val="9"/>
            <color indexed="81"/>
            <rFont val="Tahoma"/>
            <family val="2"/>
          </rPr>
          <t xml:space="preserve">
Excludes Co-lending</t>
        </r>
      </text>
    </comment>
    <comment ref="AB10" authorId="0" shapeId="0" xr:uid="{6C92AB36-2D46-4B2F-AD8D-BCB39215EF3C}">
      <text>
        <r>
          <rPr>
            <b/>
            <sz val="9"/>
            <color indexed="81"/>
            <rFont val="Tahoma"/>
            <family val="2"/>
          </rPr>
          <t>HomeFirst:</t>
        </r>
        <r>
          <rPr>
            <sz val="9"/>
            <color indexed="81"/>
            <rFont val="Tahoma"/>
            <family val="2"/>
          </rPr>
          <t xml:space="preserve">
Excludes Co-lending</t>
        </r>
      </text>
    </comment>
    <comment ref="AC10" authorId="0" shapeId="0" xr:uid="{29C032FD-8F36-47BE-9A6D-7176AE653DB7}">
      <text>
        <r>
          <rPr>
            <b/>
            <sz val="9"/>
            <color indexed="81"/>
            <rFont val="Tahoma"/>
            <family val="2"/>
          </rPr>
          <t>HomeFirst:</t>
        </r>
        <r>
          <rPr>
            <sz val="9"/>
            <color indexed="81"/>
            <rFont val="Tahoma"/>
            <family val="2"/>
          </rPr>
          <t xml:space="preserve">
Excludes Co-lending</t>
        </r>
      </text>
    </comment>
    <comment ref="AD10" authorId="0" shapeId="0" xr:uid="{A9F58C3B-14E1-47D2-9FD7-E9C896859FCF}">
      <text>
        <r>
          <rPr>
            <b/>
            <sz val="9"/>
            <color indexed="81"/>
            <rFont val="Tahoma"/>
            <family val="2"/>
          </rPr>
          <t>HomeFirst:</t>
        </r>
        <r>
          <rPr>
            <sz val="9"/>
            <color indexed="81"/>
            <rFont val="Tahoma"/>
            <family val="2"/>
          </rPr>
          <t xml:space="preserve">
Excludes Co-lending</t>
        </r>
      </text>
    </comment>
    <comment ref="AE10" authorId="0" shapeId="0" xr:uid="{64BA425E-EBE2-4E54-8E23-31023FA36523}">
      <text>
        <r>
          <rPr>
            <b/>
            <sz val="9"/>
            <color indexed="81"/>
            <rFont val="Tahoma"/>
            <family val="2"/>
          </rPr>
          <t>HomeFirst:</t>
        </r>
        <r>
          <rPr>
            <sz val="9"/>
            <color indexed="81"/>
            <rFont val="Tahoma"/>
            <family val="2"/>
          </rPr>
          <t xml:space="preserve">
Excludes Co-lending</t>
        </r>
      </text>
    </comment>
    <comment ref="AF10" authorId="0" shapeId="0" xr:uid="{4BAC72E3-A81B-48C4-9109-B33E46A0CC5A}">
      <text>
        <r>
          <rPr>
            <b/>
            <sz val="9"/>
            <color indexed="81"/>
            <rFont val="Tahoma"/>
            <family val="2"/>
          </rPr>
          <t>HomeFirst:</t>
        </r>
        <r>
          <rPr>
            <sz val="9"/>
            <color indexed="81"/>
            <rFont val="Tahoma"/>
            <family val="2"/>
          </rPr>
          <t xml:space="preserve">
Excludes Co-lending</t>
        </r>
      </text>
    </comment>
    <comment ref="AG10" authorId="0" shapeId="0" xr:uid="{B12B61DE-1672-4F4A-A1E6-38D8711C1396}">
      <text>
        <r>
          <rPr>
            <b/>
            <sz val="9"/>
            <color indexed="81"/>
            <rFont val="Tahoma"/>
            <family val="2"/>
          </rPr>
          <t>HomeFirst:</t>
        </r>
        <r>
          <rPr>
            <sz val="9"/>
            <color indexed="81"/>
            <rFont val="Tahoma"/>
            <family val="2"/>
          </rPr>
          <t xml:space="preserve">
Excludes Co-lending</t>
        </r>
      </text>
    </comment>
    <comment ref="AH10" authorId="0" shapeId="0" xr:uid="{F3138A51-9600-4FDB-80D0-C123DC1872D7}">
      <text>
        <r>
          <rPr>
            <b/>
            <sz val="9"/>
            <color indexed="81"/>
            <rFont val="Tahoma"/>
            <family val="2"/>
          </rPr>
          <t>HomeFirst:</t>
        </r>
        <r>
          <rPr>
            <sz val="9"/>
            <color indexed="81"/>
            <rFont val="Tahoma"/>
            <family val="2"/>
          </rPr>
          <t xml:space="preserve">
Excludes Co-lending</t>
        </r>
      </text>
    </comment>
    <comment ref="AI10" authorId="0" shapeId="0" xr:uid="{35796999-7D71-4069-8505-0AE4094A362F}">
      <text>
        <r>
          <rPr>
            <b/>
            <sz val="9"/>
            <color indexed="81"/>
            <rFont val="Tahoma"/>
            <family val="2"/>
          </rPr>
          <t>HomeFirst:</t>
        </r>
        <r>
          <rPr>
            <sz val="9"/>
            <color indexed="81"/>
            <rFont val="Tahoma"/>
            <family val="2"/>
          </rPr>
          <t xml:space="preserve">
Excludes Co-lending</t>
        </r>
      </text>
    </comment>
    <comment ref="AJ10" authorId="0" shapeId="0" xr:uid="{4F2B1F32-4BE2-4E96-9BB9-07B09BE8048E}">
      <text>
        <r>
          <rPr>
            <b/>
            <sz val="9"/>
            <color indexed="81"/>
            <rFont val="Tahoma"/>
            <family val="2"/>
          </rPr>
          <t>HomeFirst:</t>
        </r>
        <r>
          <rPr>
            <sz val="9"/>
            <color indexed="81"/>
            <rFont val="Tahoma"/>
            <family val="2"/>
          </rPr>
          <t xml:space="preserve">
Excludes Co-lending</t>
        </r>
      </text>
    </comment>
    <comment ref="AK10" authorId="0" shapeId="0" xr:uid="{9710796A-CE7F-412D-B522-0307D8198E93}">
      <text>
        <r>
          <rPr>
            <b/>
            <sz val="9"/>
            <color indexed="81"/>
            <rFont val="Tahoma"/>
            <family val="2"/>
          </rPr>
          <t>HomeFirst:</t>
        </r>
        <r>
          <rPr>
            <sz val="9"/>
            <color indexed="81"/>
            <rFont val="Tahoma"/>
            <family val="2"/>
          </rPr>
          <t xml:space="preserve">
Excludes Co-lending</t>
        </r>
      </text>
    </comment>
    <comment ref="AL10" authorId="0" shapeId="0" xr:uid="{DC76AF45-0A26-4265-BCD9-A26253AFA153}">
      <text>
        <r>
          <rPr>
            <b/>
            <sz val="9"/>
            <color indexed="81"/>
            <rFont val="Tahoma"/>
            <family val="2"/>
          </rPr>
          <t>HomeFirst:</t>
        </r>
        <r>
          <rPr>
            <sz val="9"/>
            <color indexed="81"/>
            <rFont val="Tahoma"/>
            <family val="2"/>
          </rPr>
          <t xml:space="preserve">
Excludes Co-lending</t>
        </r>
      </text>
    </comment>
    <comment ref="AM10" authorId="0" shapeId="0" xr:uid="{97DF3673-C490-4B66-A490-9CF796FF9C99}">
      <text>
        <r>
          <rPr>
            <b/>
            <sz val="9"/>
            <color indexed="81"/>
            <rFont val="Tahoma"/>
            <family val="2"/>
          </rPr>
          <t>HomeFirst:</t>
        </r>
        <r>
          <rPr>
            <sz val="9"/>
            <color indexed="81"/>
            <rFont val="Tahoma"/>
            <family val="2"/>
          </rPr>
          <t xml:space="preserve">
Excludes Co-lending</t>
        </r>
      </text>
    </comment>
    <comment ref="AN10" authorId="0" shapeId="0" xr:uid="{F4E9FA3B-8FAF-4DAD-8799-CB1A1EFF987E}">
      <text>
        <r>
          <rPr>
            <b/>
            <sz val="9"/>
            <color indexed="81"/>
            <rFont val="Tahoma"/>
            <family val="2"/>
          </rPr>
          <t>HomeFirst:</t>
        </r>
        <r>
          <rPr>
            <sz val="9"/>
            <color indexed="81"/>
            <rFont val="Tahoma"/>
            <family val="2"/>
          </rPr>
          <t xml:space="preserve">
Excludes Co-lending</t>
        </r>
      </text>
    </comment>
    <comment ref="V35" authorId="0" shapeId="0" xr:uid="{A6C5602F-46A5-4D7C-BA7D-90784A5BBC4D}">
      <text>
        <r>
          <rPr>
            <b/>
            <sz val="9"/>
            <color indexed="81"/>
            <rFont val="Tahoma"/>
            <family val="2"/>
          </rPr>
          <t>HomeFirst:</t>
        </r>
        <r>
          <rPr>
            <sz val="9"/>
            <color indexed="81"/>
            <rFont val="Tahoma"/>
            <family val="2"/>
          </rPr>
          <t xml:space="preserve">
Numbers in yellow cells - In line with RBI circular dated 12 Nov 2021.</t>
        </r>
      </text>
    </comment>
    <comment ref="W35" authorId="0" shapeId="0" xr:uid="{D87B1D5F-4976-477B-81F4-179B0EDBB3BC}">
      <text>
        <r>
          <rPr>
            <b/>
            <sz val="9"/>
            <color indexed="81"/>
            <rFont val="Tahoma"/>
            <family val="2"/>
          </rPr>
          <t>HomeFirst:</t>
        </r>
        <r>
          <rPr>
            <sz val="9"/>
            <color indexed="81"/>
            <rFont val="Tahoma"/>
            <family val="2"/>
          </rPr>
          <t xml:space="preserve">
Numbers in yellow cells - In line with RBI circular dated 12 Nov 2021.</t>
        </r>
      </text>
    </comment>
    <comment ref="X35" authorId="0" shapeId="0" xr:uid="{19DB2BC4-274B-4917-BC1D-5809321E408F}">
      <text>
        <r>
          <rPr>
            <b/>
            <sz val="9"/>
            <color indexed="81"/>
            <rFont val="Tahoma"/>
            <family val="2"/>
          </rPr>
          <t>HomeFirst:</t>
        </r>
        <r>
          <rPr>
            <sz val="9"/>
            <color indexed="81"/>
            <rFont val="Tahoma"/>
            <family val="2"/>
          </rPr>
          <t xml:space="preserve">
Numbers in yellow cells - In line with RBI circular dated 12 Nov 2021.</t>
        </r>
      </text>
    </comment>
    <comment ref="Y35" authorId="0" shapeId="0" xr:uid="{863A3FAD-0ABA-4228-8574-3B61C6E5D0D4}">
      <text>
        <r>
          <rPr>
            <b/>
            <sz val="9"/>
            <color indexed="81"/>
            <rFont val="Tahoma"/>
            <family val="2"/>
          </rPr>
          <t>HomeFirst:</t>
        </r>
        <r>
          <rPr>
            <sz val="9"/>
            <color indexed="81"/>
            <rFont val="Tahoma"/>
            <family val="2"/>
          </rPr>
          <t xml:space="preserve">
Numbers in yellow cells - In line with RBI circular dated 12 Nov 2021.</t>
        </r>
      </text>
    </comment>
    <comment ref="Z35" authorId="0" shapeId="0" xr:uid="{9CD46B8F-136C-4495-8056-CF8339A1E2E4}">
      <text>
        <r>
          <rPr>
            <b/>
            <sz val="9"/>
            <color indexed="81"/>
            <rFont val="Tahoma"/>
            <family val="2"/>
          </rPr>
          <t>HomeFirst:</t>
        </r>
        <r>
          <rPr>
            <sz val="9"/>
            <color indexed="81"/>
            <rFont val="Tahoma"/>
            <family val="2"/>
          </rPr>
          <t xml:space="preserve">
Numbers in yellow cells - In line with RBI circular dated 12 Nov 2021.</t>
        </r>
      </text>
    </comment>
    <comment ref="AA35" authorId="0" shapeId="0" xr:uid="{FEBCC9DA-D387-496C-8362-6F207D07D676}">
      <text>
        <r>
          <rPr>
            <b/>
            <sz val="9"/>
            <color indexed="81"/>
            <rFont val="Tahoma"/>
            <family val="2"/>
          </rPr>
          <t>HomeFirst:</t>
        </r>
        <r>
          <rPr>
            <sz val="9"/>
            <color indexed="81"/>
            <rFont val="Tahoma"/>
            <family val="2"/>
          </rPr>
          <t xml:space="preserve">
Numbers in yellow cells - In line with RBI circular dated 12 Nov 2021.</t>
        </r>
      </text>
    </comment>
    <comment ref="AB35" authorId="0" shapeId="0" xr:uid="{85A6CD84-A6AD-4789-838C-66A4A80E4DF3}">
      <text>
        <r>
          <rPr>
            <b/>
            <sz val="9"/>
            <color indexed="81"/>
            <rFont val="Tahoma"/>
            <family val="2"/>
          </rPr>
          <t>HomeFirst:</t>
        </r>
        <r>
          <rPr>
            <sz val="9"/>
            <color indexed="81"/>
            <rFont val="Tahoma"/>
            <family val="2"/>
          </rPr>
          <t xml:space="preserve">
Numbers in yellow cells - In line with RBI circular dated 12 Nov 2021.</t>
        </r>
      </text>
    </comment>
    <comment ref="AC35" authorId="0" shapeId="0" xr:uid="{A42D3511-54F3-4755-8305-86E721D3668F}">
      <text>
        <r>
          <rPr>
            <b/>
            <sz val="9"/>
            <color indexed="81"/>
            <rFont val="Tahoma"/>
            <family val="2"/>
          </rPr>
          <t>HomeFirst:</t>
        </r>
        <r>
          <rPr>
            <sz val="9"/>
            <color indexed="81"/>
            <rFont val="Tahoma"/>
            <family val="2"/>
          </rPr>
          <t xml:space="preserve">
Numbers in yellow cells - In line with RBI circular dated 12 Nov 2021.</t>
        </r>
      </text>
    </comment>
    <comment ref="AD35" authorId="0" shapeId="0" xr:uid="{486D4F26-EB2B-4C00-BC3A-585BFF3D483A}">
      <text>
        <r>
          <rPr>
            <b/>
            <sz val="9"/>
            <color indexed="81"/>
            <rFont val="Tahoma"/>
            <family val="2"/>
          </rPr>
          <t>HomeFirst:</t>
        </r>
        <r>
          <rPr>
            <sz val="9"/>
            <color indexed="81"/>
            <rFont val="Tahoma"/>
            <family val="2"/>
          </rPr>
          <t xml:space="preserve">
Numbers in yellow cells - In line with RBI circular dated 12 Nov 2021.</t>
        </r>
      </text>
    </comment>
    <comment ref="AE35" authorId="0" shapeId="0" xr:uid="{B0BF553E-3BD3-4A40-86DD-F96F5734A77F}">
      <text>
        <r>
          <rPr>
            <b/>
            <sz val="9"/>
            <color indexed="81"/>
            <rFont val="Tahoma"/>
            <family val="2"/>
          </rPr>
          <t>HomeFirst:</t>
        </r>
        <r>
          <rPr>
            <sz val="9"/>
            <color indexed="81"/>
            <rFont val="Tahoma"/>
            <family val="2"/>
          </rPr>
          <t xml:space="preserve">
Numbers in yellow cells - In line with RBI circular dated 12 Nov 2021.</t>
        </r>
      </text>
    </comment>
    <comment ref="AF35" authorId="0" shapeId="0" xr:uid="{36606C28-FE8D-4C42-ADBB-61E04691FD0C}">
      <text>
        <r>
          <rPr>
            <b/>
            <sz val="9"/>
            <color indexed="81"/>
            <rFont val="Tahoma"/>
            <family val="2"/>
          </rPr>
          <t>HomeFirst:</t>
        </r>
        <r>
          <rPr>
            <sz val="9"/>
            <color indexed="81"/>
            <rFont val="Tahoma"/>
            <family val="2"/>
          </rPr>
          <t xml:space="preserve">
Numbers in yellow cells - In line with RBI circular dated 12 Nov 2021.</t>
        </r>
      </text>
    </comment>
    <comment ref="AG35" authorId="0" shapeId="0" xr:uid="{50870C65-AB8D-4D46-A7CD-444C43DB57C8}">
      <text>
        <r>
          <rPr>
            <b/>
            <sz val="9"/>
            <color indexed="81"/>
            <rFont val="Tahoma"/>
            <family val="2"/>
          </rPr>
          <t>HomeFirst:</t>
        </r>
        <r>
          <rPr>
            <sz val="9"/>
            <color indexed="81"/>
            <rFont val="Tahoma"/>
            <family val="2"/>
          </rPr>
          <t xml:space="preserve">
Numbers in yellow cells - In line with RBI circular dated 12 Nov 2021.</t>
        </r>
      </text>
    </comment>
    <comment ref="AH35" authorId="0" shapeId="0" xr:uid="{44BD651F-8C30-4FC3-93B4-D82046539A01}">
      <text>
        <r>
          <rPr>
            <b/>
            <sz val="9"/>
            <color indexed="81"/>
            <rFont val="Tahoma"/>
            <family val="2"/>
          </rPr>
          <t>HomeFirst:</t>
        </r>
        <r>
          <rPr>
            <sz val="9"/>
            <color indexed="81"/>
            <rFont val="Tahoma"/>
            <family val="2"/>
          </rPr>
          <t xml:space="preserve">
Numbers in yellow cells - In line with RBI circular dated 12 Nov 2021.</t>
        </r>
      </text>
    </comment>
    <comment ref="AI35" authorId="0" shapeId="0" xr:uid="{F5A91B46-674F-4A96-A8D5-A097F7C4923E}">
      <text>
        <r>
          <rPr>
            <b/>
            <sz val="9"/>
            <color indexed="81"/>
            <rFont val="Tahoma"/>
            <family val="2"/>
          </rPr>
          <t>HomeFirst:</t>
        </r>
        <r>
          <rPr>
            <sz val="9"/>
            <color indexed="81"/>
            <rFont val="Tahoma"/>
            <family val="2"/>
          </rPr>
          <t xml:space="preserve">
Numbers in yellow cells - In line with RBI circular dated 12 Nov 2021.</t>
        </r>
      </text>
    </comment>
    <comment ref="AJ35" authorId="0" shapeId="0" xr:uid="{C91B106E-047F-4744-9596-2D2250B03DF3}">
      <text>
        <r>
          <rPr>
            <b/>
            <sz val="9"/>
            <color indexed="81"/>
            <rFont val="Tahoma"/>
            <family val="2"/>
          </rPr>
          <t>HomeFirst:</t>
        </r>
        <r>
          <rPr>
            <sz val="9"/>
            <color indexed="81"/>
            <rFont val="Tahoma"/>
            <family val="2"/>
          </rPr>
          <t xml:space="preserve">
Numbers in yellow cells - In line with RBI circular dated 12 Nov 2021.</t>
        </r>
      </text>
    </comment>
    <comment ref="AK35" authorId="0" shapeId="0" xr:uid="{8040A36A-A363-456A-8A2F-A35329D719E7}">
      <text>
        <r>
          <rPr>
            <b/>
            <sz val="9"/>
            <color indexed="81"/>
            <rFont val="Tahoma"/>
            <family val="2"/>
          </rPr>
          <t>HomeFirst:</t>
        </r>
        <r>
          <rPr>
            <sz val="9"/>
            <color indexed="81"/>
            <rFont val="Tahoma"/>
            <family val="2"/>
          </rPr>
          <t xml:space="preserve">
Numbers in yellow cells - In line with RBI circular dated 12 Nov 2021.</t>
        </r>
      </text>
    </comment>
    <comment ref="AL35" authorId="0" shapeId="0" xr:uid="{9487820E-5E42-4EC8-A5A5-9C5C7A688965}">
      <text>
        <r>
          <rPr>
            <b/>
            <sz val="9"/>
            <color indexed="81"/>
            <rFont val="Tahoma"/>
            <family val="2"/>
          </rPr>
          <t>HomeFirst:</t>
        </r>
        <r>
          <rPr>
            <sz val="9"/>
            <color indexed="81"/>
            <rFont val="Tahoma"/>
            <family val="2"/>
          </rPr>
          <t xml:space="preserve">
Numbers in yellow cells - In line with RBI circular dated 12 Nov 2021.</t>
        </r>
      </text>
    </comment>
    <comment ref="AM35" authorId="0" shapeId="0" xr:uid="{6D530475-EEA3-4F27-8EFC-95DC80C38256}">
      <text>
        <r>
          <rPr>
            <b/>
            <sz val="9"/>
            <color indexed="81"/>
            <rFont val="Tahoma"/>
            <family val="2"/>
          </rPr>
          <t>HomeFirst:</t>
        </r>
        <r>
          <rPr>
            <sz val="9"/>
            <color indexed="81"/>
            <rFont val="Tahoma"/>
            <family val="2"/>
          </rPr>
          <t xml:space="preserve">
Numbers in yellow cells - In line with RBI circular dated 12 Nov 2021.</t>
        </r>
      </text>
    </comment>
    <comment ref="AN35" authorId="0" shapeId="0" xr:uid="{F27CB17A-1787-42AF-9F11-5228C2AE630A}">
      <text>
        <r>
          <rPr>
            <b/>
            <sz val="9"/>
            <color indexed="81"/>
            <rFont val="Tahoma"/>
            <family val="2"/>
          </rPr>
          <t>HomeFirst:</t>
        </r>
        <r>
          <rPr>
            <sz val="9"/>
            <color indexed="81"/>
            <rFont val="Tahoma"/>
            <family val="2"/>
          </rPr>
          <t xml:space="preserve">
Numbers in yellow cells - In line with RBI circular dated 12 Nov 2021.</t>
        </r>
      </text>
    </comment>
    <comment ref="V44" authorId="0" shapeId="0" xr:uid="{0C946CCB-9C19-4FCD-ADA9-33803BA43461}">
      <text>
        <r>
          <rPr>
            <b/>
            <sz val="9"/>
            <color indexed="81"/>
            <rFont val="Tahoma"/>
            <family val="2"/>
          </rPr>
          <t>HomeFirst:</t>
        </r>
        <r>
          <rPr>
            <sz val="9"/>
            <color indexed="81"/>
            <rFont val="Tahoma"/>
            <family val="2"/>
          </rPr>
          <t xml:space="preserve">
In line with RBI circular dated 12 Nov 2021.</t>
        </r>
      </text>
    </comment>
    <comment ref="W44" authorId="0" shapeId="0" xr:uid="{530EAF86-E5AD-43EF-9E84-AB2E8DB6D170}">
      <text>
        <r>
          <rPr>
            <b/>
            <sz val="9"/>
            <color indexed="81"/>
            <rFont val="Tahoma"/>
            <family val="2"/>
          </rPr>
          <t>HomeFirst:</t>
        </r>
        <r>
          <rPr>
            <sz val="9"/>
            <color indexed="81"/>
            <rFont val="Tahoma"/>
            <family val="2"/>
          </rPr>
          <t xml:space="preserve">
In line with RBI circular dated 12 Nov 2021.</t>
        </r>
      </text>
    </comment>
    <comment ref="X44" authorId="0" shapeId="0" xr:uid="{7E16473D-A87C-4182-8ECA-60C225290E40}">
      <text>
        <r>
          <rPr>
            <b/>
            <sz val="9"/>
            <color indexed="81"/>
            <rFont val="Tahoma"/>
            <family val="2"/>
          </rPr>
          <t>HomeFirst:</t>
        </r>
        <r>
          <rPr>
            <sz val="9"/>
            <color indexed="81"/>
            <rFont val="Tahoma"/>
            <family val="2"/>
          </rPr>
          <t xml:space="preserve">
In line with RBI circular dated 12 Nov 2021.</t>
        </r>
      </text>
    </comment>
    <comment ref="Y44" authorId="0" shapeId="0" xr:uid="{F626DB56-9806-4535-A178-056950E30787}">
      <text>
        <r>
          <rPr>
            <b/>
            <sz val="9"/>
            <color indexed="81"/>
            <rFont val="Tahoma"/>
            <family val="2"/>
          </rPr>
          <t>HomeFirst:</t>
        </r>
        <r>
          <rPr>
            <sz val="9"/>
            <color indexed="81"/>
            <rFont val="Tahoma"/>
            <family val="2"/>
          </rPr>
          <t xml:space="preserve">
In line with RBI circular dated 12 Nov 2021.</t>
        </r>
      </text>
    </comment>
    <comment ref="Z44" authorId="0" shapeId="0" xr:uid="{6DC5B706-07E6-499B-92EC-E9760BA0891C}">
      <text>
        <r>
          <rPr>
            <b/>
            <sz val="9"/>
            <color indexed="81"/>
            <rFont val="Tahoma"/>
            <family val="2"/>
          </rPr>
          <t>HomeFirst:</t>
        </r>
        <r>
          <rPr>
            <sz val="9"/>
            <color indexed="81"/>
            <rFont val="Tahoma"/>
            <family val="2"/>
          </rPr>
          <t xml:space="preserve">
In line with RBI circular dated 12 Nov 2021.</t>
        </r>
      </text>
    </comment>
    <comment ref="AA44" authorId="0" shapeId="0" xr:uid="{B3FDFACE-05C0-40C8-9927-9F7BE0B5896F}">
      <text>
        <r>
          <rPr>
            <b/>
            <sz val="9"/>
            <color indexed="81"/>
            <rFont val="Tahoma"/>
            <family val="2"/>
          </rPr>
          <t>HomeFirst:</t>
        </r>
        <r>
          <rPr>
            <sz val="9"/>
            <color indexed="81"/>
            <rFont val="Tahoma"/>
            <family val="2"/>
          </rPr>
          <t xml:space="preserve">
In line with RBI circular dated 12 Nov 2021.</t>
        </r>
      </text>
    </comment>
    <comment ref="AB44" authorId="0" shapeId="0" xr:uid="{2B09FFB5-E884-4079-8990-5B1EBBDEBD9A}">
      <text>
        <r>
          <rPr>
            <b/>
            <sz val="9"/>
            <color indexed="81"/>
            <rFont val="Tahoma"/>
            <family val="2"/>
          </rPr>
          <t>HomeFirst:</t>
        </r>
        <r>
          <rPr>
            <sz val="9"/>
            <color indexed="81"/>
            <rFont val="Tahoma"/>
            <family val="2"/>
          </rPr>
          <t xml:space="preserve">
In line with RBI circular dated 12 Nov 2021.</t>
        </r>
      </text>
    </comment>
    <comment ref="AC44" authorId="0" shapeId="0" xr:uid="{0E09487D-CD36-4327-B7A9-F207BC803D41}">
      <text>
        <r>
          <rPr>
            <b/>
            <sz val="9"/>
            <color indexed="81"/>
            <rFont val="Tahoma"/>
            <family val="2"/>
          </rPr>
          <t>HomeFirst:</t>
        </r>
        <r>
          <rPr>
            <sz val="9"/>
            <color indexed="81"/>
            <rFont val="Tahoma"/>
            <family val="2"/>
          </rPr>
          <t xml:space="preserve">
In line with RBI circular dated 12 Nov 2021.</t>
        </r>
      </text>
    </comment>
    <comment ref="AD44" authorId="0" shapeId="0" xr:uid="{9FEEF1B2-2D4F-4499-91DC-8CCDFB33C600}">
      <text>
        <r>
          <rPr>
            <b/>
            <sz val="9"/>
            <color indexed="81"/>
            <rFont val="Tahoma"/>
            <family val="2"/>
          </rPr>
          <t>HomeFirst:</t>
        </r>
        <r>
          <rPr>
            <sz val="9"/>
            <color indexed="81"/>
            <rFont val="Tahoma"/>
            <family val="2"/>
          </rPr>
          <t xml:space="preserve">
In line with RBI circular dated 12 Nov 2021.</t>
        </r>
      </text>
    </comment>
    <comment ref="AE44" authorId="0" shapeId="0" xr:uid="{636B1D89-AA1F-42DF-ADC8-4DC84B6E60F8}">
      <text>
        <r>
          <rPr>
            <b/>
            <sz val="9"/>
            <color indexed="81"/>
            <rFont val="Tahoma"/>
            <family val="2"/>
          </rPr>
          <t>HomeFirst:</t>
        </r>
        <r>
          <rPr>
            <sz val="9"/>
            <color indexed="81"/>
            <rFont val="Tahoma"/>
            <family val="2"/>
          </rPr>
          <t xml:space="preserve">
In line with RBI circular dated 12 Nov 2021.</t>
        </r>
      </text>
    </comment>
    <comment ref="AF44" authorId="0" shapeId="0" xr:uid="{9473535C-6F65-422C-BB1E-89AB37F61E50}">
      <text>
        <r>
          <rPr>
            <b/>
            <sz val="9"/>
            <color indexed="81"/>
            <rFont val="Tahoma"/>
            <family val="2"/>
          </rPr>
          <t>HomeFirst:</t>
        </r>
        <r>
          <rPr>
            <sz val="9"/>
            <color indexed="81"/>
            <rFont val="Tahoma"/>
            <family val="2"/>
          </rPr>
          <t xml:space="preserve">
In line with RBI circular dated 12 Nov 2021.</t>
        </r>
      </text>
    </comment>
    <comment ref="AG44" authorId="0" shapeId="0" xr:uid="{36899F7F-B1D8-4BC3-B90D-27B408B3049B}">
      <text>
        <r>
          <rPr>
            <b/>
            <sz val="9"/>
            <color indexed="81"/>
            <rFont val="Tahoma"/>
            <family val="2"/>
          </rPr>
          <t>HomeFirst:</t>
        </r>
        <r>
          <rPr>
            <sz val="9"/>
            <color indexed="81"/>
            <rFont val="Tahoma"/>
            <family val="2"/>
          </rPr>
          <t xml:space="preserve">
In line with RBI circular dated 12 Nov 2021.</t>
        </r>
      </text>
    </comment>
    <comment ref="AH44" authorId="0" shapeId="0" xr:uid="{9DFDDED1-1A8B-418B-8003-97F8323CD764}">
      <text>
        <r>
          <rPr>
            <b/>
            <sz val="9"/>
            <color indexed="81"/>
            <rFont val="Tahoma"/>
            <family val="2"/>
          </rPr>
          <t>HomeFirst:</t>
        </r>
        <r>
          <rPr>
            <sz val="9"/>
            <color indexed="81"/>
            <rFont val="Tahoma"/>
            <family val="2"/>
          </rPr>
          <t xml:space="preserve">
In line with RBI circular dated 12 Nov 2021.</t>
        </r>
      </text>
    </comment>
    <comment ref="AI44" authorId="0" shapeId="0" xr:uid="{4EDF374C-9C44-4C3D-97BD-7559F28D485F}">
      <text>
        <r>
          <rPr>
            <b/>
            <sz val="9"/>
            <color indexed="81"/>
            <rFont val="Tahoma"/>
            <family val="2"/>
          </rPr>
          <t>HomeFirst:</t>
        </r>
        <r>
          <rPr>
            <sz val="9"/>
            <color indexed="81"/>
            <rFont val="Tahoma"/>
            <family val="2"/>
          </rPr>
          <t xml:space="preserve">
In line with RBI circular dated 12 Nov 2021.</t>
        </r>
      </text>
    </comment>
    <comment ref="AJ44" authorId="0" shapeId="0" xr:uid="{9BCB0250-8BEA-4185-AA92-2CEACEAD0C83}">
      <text>
        <r>
          <rPr>
            <b/>
            <sz val="9"/>
            <color indexed="81"/>
            <rFont val="Tahoma"/>
            <family val="2"/>
          </rPr>
          <t>HomeFirst:</t>
        </r>
        <r>
          <rPr>
            <sz val="9"/>
            <color indexed="81"/>
            <rFont val="Tahoma"/>
            <family val="2"/>
          </rPr>
          <t xml:space="preserve">
In line with RBI circular dated 12 Nov 2021.</t>
        </r>
      </text>
    </comment>
    <comment ref="AK44" authorId="0" shapeId="0" xr:uid="{83C308C2-899B-49FD-805A-B31593FEFCD2}">
      <text>
        <r>
          <rPr>
            <b/>
            <sz val="9"/>
            <color indexed="81"/>
            <rFont val="Tahoma"/>
            <family val="2"/>
          </rPr>
          <t>HomeFirst:</t>
        </r>
        <r>
          <rPr>
            <sz val="9"/>
            <color indexed="81"/>
            <rFont val="Tahoma"/>
            <family val="2"/>
          </rPr>
          <t xml:space="preserve">
In line with RBI circular dated 12 Nov 2021.</t>
        </r>
      </text>
    </comment>
    <comment ref="AL44" authorId="0" shapeId="0" xr:uid="{79CBC9F2-82F2-482E-A72A-80658B0BB600}">
      <text>
        <r>
          <rPr>
            <b/>
            <sz val="9"/>
            <color indexed="81"/>
            <rFont val="Tahoma"/>
            <family val="2"/>
          </rPr>
          <t>HomeFirst:</t>
        </r>
        <r>
          <rPr>
            <sz val="9"/>
            <color indexed="81"/>
            <rFont val="Tahoma"/>
            <family val="2"/>
          </rPr>
          <t xml:space="preserve">
In line with RBI circular dated 12 Nov 2021.</t>
        </r>
      </text>
    </comment>
    <comment ref="AM44" authorId="0" shapeId="0" xr:uid="{CD5D413F-0FCC-44DE-983C-5E46704308F4}">
      <text>
        <r>
          <rPr>
            <b/>
            <sz val="9"/>
            <color indexed="81"/>
            <rFont val="Tahoma"/>
            <family val="2"/>
          </rPr>
          <t>HomeFirst:</t>
        </r>
        <r>
          <rPr>
            <sz val="9"/>
            <color indexed="81"/>
            <rFont val="Tahoma"/>
            <family val="2"/>
          </rPr>
          <t xml:space="preserve">
In line with RBI circular dated 12 Nov 2021.</t>
        </r>
      </text>
    </comment>
    <comment ref="AN44" authorId="0" shapeId="0" xr:uid="{CFC58133-0621-4D9B-8D8E-61DF5A1A0C6C}">
      <text>
        <r>
          <rPr>
            <b/>
            <sz val="9"/>
            <color indexed="81"/>
            <rFont val="Tahoma"/>
            <family val="2"/>
          </rPr>
          <t>HomeFirst:</t>
        </r>
        <r>
          <rPr>
            <sz val="9"/>
            <color indexed="81"/>
            <rFont val="Tahoma"/>
            <family val="2"/>
          </rPr>
          <t xml:space="preserve">
In line with RBI circular dated 12 Nov 2021.</t>
        </r>
      </text>
    </comment>
    <comment ref="V45" authorId="0" shapeId="0" xr:uid="{BB49DE2E-FD04-4EF4-B8BB-5038CFC43685}">
      <text>
        <r>
          <rPr>
            <b/>
            <sz val="9"/>
            <color indexed="81"/>
            <rFont val="Tahoma"/>
            <family val="2"/>
          </rPr>
          <t>HomeFirst:</t>
        </r>
        <r>
          <rPr>
            <sz val="9"/>
            <color indexed="81"/>
            <rFont val="Tahoma"/>
            <family val="2"/>
          </rPr>
          <t xml:space="preserve">
In line with RBI circular dated 12 Nov 2021.</t>
        </r>
      </text>
    </comment>
    <comment ref="W45" authorId="0" shapeId="0" xr:uid="{E0E72456-BE60-4DD0-8C52-3E73943DC975}">
      <text>
        <r>
          <rPr>
            <b/>
            <sz val="9"/>
            <color indexed="81"/>
            <rFont val="Tahoma"/>
            <family val="2"/>
          </rPr>
          <t>HomeFirst:</t>
        </r>
        <r>
          <rPr>
            <sz val="9"/>
            <color indexed="81"/>
            <rFont val="Tahoma"/>
            <family val="2"/>
          </rPr>
          <t xml:space="preserve">
In line with RBI circular dated 12 Nov 2021.</t>
        </r>
      </text>
    </comment>
    <comment ref="X45" authorId="0" shapeId="0" xr:uid="{94FA713A-A3F1-40EB-B1D6-36F0D511D43B}">
      <text>
        <r>
          <rPr>
            <b/>
            <sz val="9"/>
            <color indexed="81"/>
            <rFont val="Tahoma"/>
            <family val="2"/>
          </rPr>
          <t>HomeFirst:</t>
        </r>
        <r>
          <rPr>
            <sz val="9"/>
            <color indexed="81"/>
            <rFont val="Tahoma"/>
            <family val="2"/>
          </rPr>
          <t xml:space="preserve">
In line with RBI circular dated 12 Nov 2021.</t>
        </r>
      </text>
    </comment>
    <comment ref="Y45" authorId="0" shapeId="0" xr:uid="{86008677-1888-4A22-A12C-FCF4F44AEC7F}">
      <text>
        <r>
          <rPr>
            <b/>
            <sz val="9"/>
            <color indexed="81"/>
            <rFont val="Tahoma"/>
            <family val="2"/>
          </rPr>
          <t>HomeFirst:</t>
        </r>
        <r>
          <rPr>
            <sz val="9"/>
            <color indexed="81"/>
            <rFont val="Tahoma"/>
            <family val="2"/>
          </rPr>
          <t xml:space="preserve">
In line with RBI circular dated 12 Nov 2021.</t>
        </r>
      </text>
    </comment>
    <comment ref="Z45" authorId="0" shapeId="0" xr:uid="{7254DBC7-5EE7-4ED8-9DFF-0902D8AE715C}">
      <text>
        <r>
          <rPr>
            <b/>
            <sz val="9"/>
            <color indexed="81"/>
            <rFont val="Tahoma"/>
            <family val="2"/>
          </rPr>
          <t>HomeFirst:</t>
        </r>
        <r>
          <rPr>
            <sz val="9"/>
            <color indexed="81"/>
            <rFont val="Tahoma"/>
            <family val="2"/>
          </rPr>
          <t xml:space="preserve">
In line with RBI circular dated 12 Nov 2021.</t>
        </r>
      </text>
    </comment>
    <comment ref="AA45" authorId="0" shapeId="0" xr:uid="{7950C452-D9C1-4B64-A755-67D8ADCC4B88}">
      <text>
        <r>
          <rPr>
            <b/>
            <sz val="9"/>
            <color indexed="81"/>
            <rFont val="Tahoma"/>
            <family val="2"/>
          </rPr>
          <t>HomeFirst:</t>
        </r>
        <r>
          <rPr>
            <sz val="9"/>
            <color indexed="81"/>
            <rFont val="Tahoma"/>
            <family val="2"/>
          </rPr>
          <t xml:space="preserve">
In line with RBI circular dated 12 Nov 2021.</t>
        </r>
      </text>
    </comment>
    <comment ref="AB45" authorId="0" shapeId="0" xr:uid="{57D34EB8-5D46-4EC1-8077-F3B85E7790D7}">
      <text>
        <r>
          <rPr>
            <b/>
            <sz val="9"/>
            <color indexed="81"/>
            <rFont val="Tahoma"/>
            <family val="2"/>
          </rPr>
          <t>HomeFirst:</t>
        </r>
        <r>
          <rPr>
            <sz val="9"/>
            <color indexed="81"/>
            <rFont val="Tahoma"/>
            <family val="2"/>
          </rPr>
          <t xml:space="preserve">
In line with RBI circular dated 12 Nov 2021.</t>
        </r>
      </text>
    </comment>
    <comment ref="AC45" authorId="0" shapeId="0" xr:uid="{DCF57FD3-2E62-4CF7-A5AC-8F2BC5535E6D}">
      <text>
        <r>
          <rPr>
            <b/>
            <sz val="9"/>
            <color indexed="81"/>
            <rFont val="Tahoma"/>
            <family val="2"/>
          </rPr>
          <t>HomeFirst:</t>
        </r>
        <r>
          <rPr>
            <sz val="9"/>
            <color indexed="81"/>
            <rFont val="Tahoma"/>
            <family val="2"/>
          </rPr>
          <t xml:space="preserve">
In line with RBI circular dated 12 Nov 2021.</t>
        </r>
      </text>
    </comment>
    <comment ref="AD45" authorId="0" shapeId="0" xr:uid="{9C60B417-39C8-4330-B593-E6C891F3DEFD}">
      <text>
        <r>
          <rPr>
            <b/>
            <sz val="9"/>
            <color indexed="81"/>
            <rFont val="Tahoma"/>
            <family val="2"/>
          </rPr>
          <t>HomeFirst:</t>
        </r>
        <r>
          <rPr>
            <sz val="9"/>
            <color indexed="81"/>
            <rFont val="Tahoma"/>
            <family val="2"/>
          </rPr>
          <t xml:space="preserve">
In line with RBI circular dated 12 Nov 2021.</t>
        </r>
      </text>
    </comment>
    <comment ref="AE45" authorId="0" shapeId="0" xr:uid="{04422F42-8110-4CC3-BA9E-4187B2EE89C0}">
      <text>
        <r>
          <rPr>
            <b/>
            <sz val="9"/>
            <color indexed="81"/>
            <rFont val="Tahoma"/>
            <family val="2"/>
          </rPr>
          <t>HomeFirst:</t>
        </r>
        <r>
          <rPr>
            <sz val="9"/>
            <color indexed="81"/>
            <rFont val="Tahoma"/>
            <family val="2"/>
          </rPr>
          <t xml:space="preserve">
In line with RBI circular dated 12 Nov 2021.</t>
        </r>
      </text>
    </comment>
    <comment ref="AF45" authorId="0" shapeId="0" xr:uid="{F594A974-BB0A-41E2-AC97-0AF47A8D35CD}">
      <text>
        <r>
          <rPr>
            <b/>
            <sz val="9"/>
            <color indexed="81"/>
            <rFont val="Tahoma"/>
            <family val="2"/>
          </rPr>
          <t>HomeFirst:</t>
        </r>
        <r>
          <rPr>
            <sz val="9"/>
            <color indexed="81"/>
            <rFont val="Tahoma"/>
            <family val="2"/>
          </rPr>
          <t xml:space="preserve">
In line with RBI circular dated 12 Nov 2021.</t>
        </r>
      </text>
    </comment>
    <comment ref="AG45" authorId="0" shapeId="0" xr:uid="{D7F3B141-D3F5-4723-95D7-A753B6FE8C40}">
      <text>
        <r>
          <rPr>
            <b/>
            <sz val="9"/>
            <color indexed="81"/>
            <rFont val="Tahoma"/>
            <family val="2"/>
          </rPr>
          <t>HomeFirst:</t>
        </r>
        <r>
          <rPr>
            <sz val="9"/>
            <color indexed="81"/>
            <rFont val="Tahoma"/>
            <family val="2"/>
          </rPr>
          <t xml:space="preserve">
In line with RBI circular dated 12 Nov 2021.</t>
        </r>
      </text>
    </comment>
    <comment ref="AH45" authorId="0" shapeId="0" xr:uid="{290F1159-52C1-4ED7-81C0-461F0097979D}">
      <text>
        <r>
          <rPr>
            <b/>
            <sz val="9"/>
            <color indexed="81"/>
            <rFont val="Tahoma"/>
            <family val="2"/>
          </rPr>
          <t>HomeFirst:</t>
        </r>
        <r>
          <rPr>
            <sz val="9"/>
            <color indexed="81"/>
            <rFont val="Tahoma"/>
            <family val="2"/>
          </rPr>
          <t xml:space="preserve">
In line with RBI circular dated 12 Nov 2021.</t>
        </r>
      </text>
    </comment>
    <comment ref="AI45" authorId="0" shapeId="0" xr:uid="{46764AB2-3A12-41BF-969F-6170568B16C7}">
      <text>
        <r>
          <rPr>
            <b/>
            <sz val="9"/>
            <color indexed="81"/>
            <rFont val="Tahoma"/>
            <family val="2"/>
          </rPr>
          <t>HomeFirst:</t>
        </r>
        <r>
          <rPr>
            <sz val="9"/>
            <color indexed="81"/>
            <rFont val="Tahoma"/>
            <family val="2"/>
          </rPr>
          <t xml:space="preserve">
In line with RBI circular dated 12 Nov 2021.</t>
        </r>
      </text>
    </comment>
    <comment ref="AJ45" authorId="0" shapeId="0" xr:uid="{354D8EC3-1F97-4BD8-BC26-376D68E9AA65}">
      <text>
        <r>
          <rPr>
            <b/>
            <sz val="9"/>
            <color indexed="81"/>
            <rFont val="Tahoma"/>
            <family val="2"/>
          </rPr>
          <t>HomeFirst:</t>
        </r>
        <r>
          <rPr>
            <sz val="9"/>
            <color indexed="81"/>
            <rFont val="Tahoma"/>
            <family val="2"/>
          </rPr>
          <t xml:space="preserve">
In line with RBI circular dated 12 Nov 2021.</t>
        </r>
      </text>
    </comment>
    <comment ref="AK45" authorId="0" shapeId="0" xr:uid="{6A0A9990-311B-41DF-BC49-56489B90AD7C}">
      <text>
        <r>
          <rPr>
            <b/>
            <sz val="9"/>
            <color indexed="81"/>
            <rFont val="Tahoma"/>
            <family val="2"/>
          </rPr>
          <t>HomeFirst:</t>
        </r>
        <r>
          <rPr>
            <sz val="9"/>
            <color indexed="81"/>
            <rFont val="Tahoma"/>
            <family val="2"/>
          </rPr>
          <t xml:space="preserve">
In line with RBI circular dated 12 Nov 2021.</t>
        </r>
      </text>
    </comment>
    <comment ref="AL45" authorId="0" shapeId="0" xr:uid="{90BDB4D0-180D-40A8-B7E1-A4CF9082F10D}">
      <text>
        <r>
          <rPr>
            <b/>
            <sz val="9"/>
            <color indexed="81"/>
            <rFont val="Tahoma"/>
            <family val="2"/>
          </rPr>
          <t>HomeFirst:</t>
        </r>
        <r>
          <rPr>
            <sz val="9"/>
            <color indexed="81"/>
            <rFont val="Tahoma"/>
            <family val="2"/>
          </rPr>
          <t xml:space="preserve">
In line with RBI circular dated 12 Nov 2021.</t>
        </r>
      </text>
    </comment>
    <comment ref="AM45" authorId="0" shapeId="0" xr:uid="{E2D39C06-E65B-4149-BD80-0F6FE6EC70BA}">
      <text>
        <r>
          <rPr>
            <b/>
            <sz val="9"/>
            <color indexed="81"/>
            <rFont val="Tahoma"/>
            <family val="2"/>
          </rPr>
          <t>HomeFirst:</t>
        </r>
        <r>
          <rPr>
            <sz val="9"/>
            <color indexed="81"/>
            <rFont val="Tahoma"/>
            <family val="2"/>
          </rPr>
          <t xml:space="preserve">
In line with RBI circular dated 12 Nov 2021.</t>
        </r>
      </text>
    </comment>
    <comment ref="AN45" authorId="0" shapeId="0" xr:uid="{B466FB23-784C-42E8-B9EB-C95EB306568D}">
      <text>
        <r>
          <rPr>
            <b/>
            <sz val="9"/>
            <color indexed="81"/>
            <rFont val="Tahoma"/>
            <family val="2"/>
          </rPr>
          <t>HomeFirst:</t>
        </r>
        <r>
          <rPr>
            <sz val="9"/>
            <color indexed="81"/>
            <rFont val="Tahoma"/>
            <family val="2"/>
          </rPr>
          <t xml:space="preserve">
In line with RBI circular dated 12 Nov 2021.</t>
        </r>
      </text>
    </comment>
    <comment ref="U67" authorId="0" shapeId="0" xr:uid="{E86CFD3B-5A99-4654-B5FF-C856A0C8384E}">
      <text>
        <r>
          <rPr>
            <b/>
            <sz val="9"/>
            <color indexed="81"/>
            <rFont val="Tahoma"/>
            <family val="2"/>
          </rPr>
          <t>Manish Kayal:</t>
        </r>
        <r>
          <rPr>
            <sz val="9"/>
            <color indexed="81"/>
            <rFont val="Tahoma"/>
            <family val="2"/>
          </rPr>
          <t xml:space="preserve">
Q2FY22:The Company has reversed Rs 17.7 millions of DTL created on the amount transferred to special reserve for the quarter ended Jun'21</t>
        </r>
      </text>
    </comment>
  </commentList>
</comments>
</file>

<file path=xl/sharedStrings.xml><?xml version="1.0" encoding="utf-8"?>
<sst xmlns="http://schemas.openxmlformats.org/spreadsheetml/2006/main" count="434" uniqueCount="265">
  <si>
    <t>Housing Loan</t>
  </si>
  <si>
    <t>Spread</t>
  </si>
  <si>
    <t>Employee per branch</t>
  </si>
  <si>
    <t>Credit Rating</t>
  </si>
  <si>
    <t>Long Term</t>
  </si>
  <si>
    <t>Average Ticket Size (ATS)</t>
  </si>
  <si>
    <t>Developer Finance</t>
  </si>
  <si>
    <t>DPD 30+/POS</t>
  </si>
  <si>
    <t>Pvt Banks</t>
  </si>
  <si>
    <t>Public Banks</t>
  </si>
  <si>
    <t>NBFC</t>
  </si>
  <si>
    <t>NHB Refinance</t>
  </si>
  <si>
    <t>NCD</t>
  </si>
  <si>
    <t>Loan to Value (LTV) based on origination</t>
  </si>
  <si>
    <t>Loan to Value (LTV) based on live book</t>
  </si>
  <si>
    <t xml:space="preserve">                               -   </t>
  </si>
  <si>
    <t xml:space="preserve">                      -   </t>
  </si>
  <si>
    <t xml:space="preserve">                       -   </t>
  </si>
  <si>
    <t>Stage 3/ POS</t>
  </si>
  <si>
    <t>On-Book</t>
  </si>
  <si>
    <t>ICRA</t>
  </si>
  <si>
    <t>CARE</t>
  </si>
  <si>
    <t>Short Term</t>
  </si>
  <si>
    <t>India Ratings</t>
  </si>
  <si>
    <t xml:space="preserve">A1+ </t>
  </si>
  <si>
    <t>Net Interest Income</t>
  </si>
  <si>
    <t>Total Income</t>
  </si>
  <si>
    <t>Employee Benefits</t>
  </si>
  <si>
    <t>Administrative &amp; other Expenses</t>
  </si>
  <si>
    <t>Depreciation</t>
  </si>
  <si>
    <t>BVPS</t>
  </si>
  <si>
    <t>Karnataka</t>
  </si>
  <si>
    <t>Telangana</t>
  </si>
  <si>
    <t>Rajasthan</t>
  </si>
  <si>
    <t>Total assets</t>
  </si>
  <si>
    <t>Total</t>
  </si>
  <si>
    <t>Q3FY20</t>
  </si>
  <si>
    <t>Q4FY20</t>
  </si>
  <si>
    <t>Q1FY21</t>
  </si>
  <si>
    <t>Q2FY21</t>
  </si>
  <si>
    <t>Q3FY21</t>
  </si>
  <si>
    <t>Interest Income on term loans</t>
  </si>
  <si>
    <t>Net gain on DA</t>
  </si>
  <si>
    <t>Non-Interest Income</t>
  </si>
  <si>
    <t>Operating Expenses</t>
  </si>
  <si>
    <t>Credit Cost</t>
  </si>
  <si>
    <t>Profit before tax</t>
  </si>
  <si>
    <t>Tax expense</t>
  </si>
  <si>
    <t>Profit after tax</t>
  </si>
  <si>
    <t>DPD 1+</t>
  </si>
  <si>
    <t>DPD 30+</t>
  </si>
  <si>
    <t>(%)</t>
  </si>
  <si>
    <t>Bounce Rate</t>
  </si>
  <si>
    <t>Q1FY20</t>
  </si>
  <si>
    <t>Q1FY19</t>
  </si>
  <si>
    <t>Q2FY19</t>
  </si>
  <si>
    <t>Q3FY19</t>
  </si>
  <si>
    <t>Q4FY19</t>
  </si>
  <si>
    <t>Q2FY20</t>
  </si>
  <si>
    <t>FY18</t>
  </si>
  <si>
    <t>FY19</t>
  </si>
  <si>
    <t>FY20</t>
  </si>
  <si>
    <t>FY17</t>
  </si>
  <si>
    <t>Gujarat</t>
  </si>
  <si>
    <t>Maharashtra</t>
  </si>
  <si>
    <t>Tamil Nadu</t>
  </si>
  <si>
    <t>Branch</t>
  </si>
  <si>
    <t>Builder Ecosystem</t>
  </si>
  <si>
    <t>Connector</t>
  </si>
  <si>
    <t>Construction Community</t>
  </si>
  <si>
    <t>Digital</t>
  </si>
  <si>
    <t>Micro Connector</t>
  </si>
  <si>
    <t>Strategic Alliances</t>
  </si>
  <si>
    <t>FY21</t>
  </si>
  <si>
    <t>Q4FY21</t>
  </si>
  <si>
    <t>Gross Loan Assets / AUM</t>
  </si>
  <si>
    <t>Loans – Principal Outstanding</t>
  </si>
  <si>
    <t>Disbursements</t>
  </si>
  <si>
    <t>Total Outstanding Loan Accounts (including assigned accounts)</t>
  </si>
  <si>
    <t>P&amp;L</t>
  </si>
  <si>
    <t>Particulars / Rs Mn</t>
  </si>
  <si>
    <t>Operating Expenses / Total Income</t>
  </si>
  <si>
    <t>Cost to Income Ratio (Operating Expenses / Net Total Income)</t>
  </si>
  <si>
    <t>Stage 3 loan assets (Net)</t>
  </si>
  <si>
    <t>Average cost of incremental borrowings</t>
  </si>
  <si>
    <t>Average total assets</t>
  </si>
  <si>
    <t>Equity</t>
  </si>
  <si>
    <t>Average Equity</t>
  </si>
  <si>
    <t>Credit Cost / Average total assets</t>
  </si>
  <si>
    <t>Leverage (Average total assets/average Equity or average Net-worth)</t>
  </si>
  <si>
    <t>Debt to equity ratio</t>
  </si>
  <si>
    <t>CRAR (%)</t>
  </si>
  <si>
    <t>Average D/E</t>
  </si>
  <si>
    <t>Number of total loan accounts (#)</t>
  </si>
  <si>
    <t>Salaried loan accounts</t>
  </si>
  <si>
    <t>Self-employed loan accounts</t>
  </si>
  <si>
    <t>Have Credit History</t>
  </si>
  <si>
    <t>Product Wise Gross Loan Assets by segment (Retail and corporate)</t>
  </si>
  <si>
    <t>Loans for Purchase of Commercial Property</t>
  </si>
  <si>
    <t>Loans Against Property</t>
  </si>
  <si>
    <t>Gross Loan Assets by Credit History</t>
  </si>
  <si>
    <t>New to Credit</t>
  </si>
  <si>
    <t>With Credit History</t>
  </si>
  <si>
    <t>Gross Loan Assets by States/ Territories</t>
  </si>
  <si>
    <t>Madhya Pradesh</t>
  </si>
  <si>
    <t>Chhattisgarh</t>
  </si>
  <si>
    <t>Andhra Pradesh</t>
  </si>
  <si>
    <t xml:space="preserve">                                 -   </t>
  </si>
  <si>
    <t>DPD</t>
  </si>
  <si>
    <t>Less than 50%</t>
  </si>
  <si>
    <t>50-80%</t>
  </si>
  <si>
    <t>Above 80%</t>
  </si>
  <si>
    <t>Loan to Value (LTV) - Based on Gross Loan Assets</t>
  </si>
  <si>
    <t>CRAR (Total Capital / Total Risk Weighted Assets)</t>
  </si>
  <si>
    <t>CRAR - Tier I Capital</t>
  </si>
  <si>
    <t>CRAR - Tier II Capital</t>
  </si>
  <si>
    <t>Number of Branches</t>
  </si>
  <si>
    <t>Number of Employees</t>
  </si>
  <si>
    <t>Gross Loan Assets / Employee</t>
  </si>
  <si>
    <t>Branch Level Details</t>
  </si>
  <si>
    <t>Marketing</t>
  </si>
  <si>
    <t>Sourcing Channel Split (No of Sanctions)</t>
  </si>
  <si>
    <t>Stage 3 loan assets</t>
  </si>
  <si>
    <t>Impairment loss allowance on stage 3 loans</t>
  </si>
  <si>
    <t>Debt</t>
  </si>
  <si>
    <t>Gross Loan Assets / Branch</t>
  </si>
  <si>
    <t>ROA</t>
  </si>
  <si>
    <t>ROE</t>
  </si>
  <si>
    <t>Interest on borrowings and commercial papers</t>
  </si>
  <si>
    <t>Operating Expenses / Average total assets</t>
  </si>
  <si>
    <t>ROE Tree</t>
  </si>
  <si>
    <t>Interest Income on term loans/ Average total assets</t>
  </si>
  <si>
    <t>Interest on borrowings and Interest on debt securities / Average total assets</t>
  </si>
  <si>
    <t>Net Interest Income / Average total assets</t>
  </si>
  <si>
    <t>Profit before tax / Average total assets</t>
  </si>
  <si>
    <t>Tax expense/ Average total assets</t>
  </si>
  <si>
    <t>Delinquency Detail</t>
  </si>
  <si>
    <t>Housing Loan / Total</t>
  </si>
  <si>
    <t>New to Credit % of total</t>
  </si>
  <si>
    <t>Capital Adequacy</t>
  </si>
  <si>
    <t>Loan Book Details</t>
  </si>
  <si>
    <t>Portfolio Yield (IGAAP)</t>
  </si>
  <si>
    <t>Yield</t>
  </si>
  <si>
    <t>Borrowings Details</t>
  </si>
  <si>
    <t>No. of Shares</t>
  </si>
  <si>
    <t>New to Credit loan accounts</t>
  </si>
  <si>
    <t>Cost of Borrowings (Weighted) as per IGAAP</t>
  </si>
  <si>
    <t>Total Borrowings</t>
  </si>
  <si>
    <t>Borrowings Mix</t>
  </si>
  <si>
    <t>Net gain on DA/ Average total assets</t>
  </si>
  <si>
    <t>Total Income/ Average total assets</t>
  </si>
  <si>
    <t>Others - bank and financial charges</t>
  </si>
  <si>
    <t>Loans - Principal Outstanding (net)</t>
  </si>
  <si>
    <t>Provision for Loan Commitments</t>
  </si>
  <si>
    <t>Non-Interest Income/ Average total assets</t>
  </si>
  <si>
    <t>Stage 3 (net)/net POS</t>
  </si>
  <si>
    <t>AUM by Occupation</t>
  </si>
  <si>
    <t>Salaried</t>
  </si>
  <si>
    <t>Self Employed</t>
  </si>
  <si>
    <t>Corporate</t>
  </si>
  <si>
    <t>Upto 0.5Mn</t>
  </si>
  <si>
    <t>0.5-1.0Mn</t>
  </si>
  <si>
    <t>1-1.5Mn</t>
  </si>
  <si>
    <t>Above 2.5Mn</t>
  </si>
  <si>
    <t>Balance Sheet</t>
  </si>
  <si>
    <t>Assets</t>
  </si>
  <si>
    <t>Cash &amp; cash equivalents and Other bank balance</t>
  </si>
  <si>
    <t>Loans</t>
  </si>
  <si>
    <t>Investments</t>
  </si>
  <si>
    <t>Other financial assets</t>
  </si>
  <si>
    <t>Non-financial assets other than PPE</t>
  </si>
  <si>
    <t>Liabilities</t>
  </si>
  <si>
    <t>Payables</t>
  </si>
  <si>
    <t>Debt Securities</t>
  </si>
  <si>
    <t>Borrowings</t>
  </si>
  <si>
    <t>Other financial liabilities</t>
  </si>
  <si>
    <t>Provisions</t>
  </si>
  <si>
    <t>Deferred Tax Liabilities (Net)</t>
  </si>
  <si>
    <t>Other non-financial liabilities</t>
  </si>
  <si>
    <t xml:space="preserve">     -   </t>
  </si>
  <si>
    <t>Check</t>
  </si>
  <si>
    <t>Average Debt</t>
  </si>
  <si>
    <t>Net Total Income</t>
  </si>
  <si>
    <t>Reported Basic EPS</t>
  </si>
  <si>
    <t>Stage 1 loan assets</t>
  </si>
  <si>
    <t>Stage 2 loan assets</t>
  </si>
  <si>
    <t>Q1FY22</t>
  </si>
  <si>
    <t>Uttar Pradesh &amp; Uttarakhand</t>
  </si>
  <si>
    <t>Haryana &amp; NCR</t>
  </si>
  <si>
    <t>Operational Details</t>
  </si>
  <si>
    <t>Net Total Income/ Average total assets</t>
  </si>
  <si>
    <t>Q2FY22</t>
  </si>
  <si>
    <t>1.5-2.0Mn</t>
  </si>
  <si>
    <t>2.0-2.5Mn</t>
  </si>
  <si>
    <t>Property, plant and Equipment and Right to use building</t>
  </si>
  <si>
    <t>Fees Income</t>
  </si>
  <si>
    <t>Other Operating Income</t>
  </si>
  <si>
    <t>Interest on bank deposits (Treasury Income)</t>
  </si>
  <si>
    <t>Income on MF (Treasury Income)</t>
  </si>
  <si>
    <t>Other interest income</t>
  </si>
  <si>
    <t>One-time tax adjustment</t>
  </si>
  <si>
    <t>One-time tax adjustment/Average Total Assets</t>
  </si>
  <si>
    <t>q-o-q</t>
  </si>
  <si>
    <t>y-o-y</t>
  </si>
  <si>
    <t>Q3FY22</t>
  </si>
  <si>
    <t>Yoy%</t>
  </si>
  <si>
    <t>PPOP</t>
  </si>
  <si>
    <t>Adjusted PAT</t>
  </si>
  <si>
    <t>Adjusted ROA</t>
  </si>
  <si>
    <t>Adjusted ROE</t>
  </si>
  <si>
    <t>PPOP/Average total assets</t>
  </si>
  <si>
    <t>FY22</t>
  </si>
  <si>
    <t>Q4FY22</t>
  </si>
  <si>
    <t>AA- Stable</t>
  </si>
  <si>
    <t>Disbursement / Branch (annualised)</t>
  </si>
  <si>
    <t>Disbursement / Employee (annualised)</t>
  </si>
  <si>
    <t>Processing fees on closed loans</t>
  </si>
  <si>
    <t xml:space="preserve"> Processing fees on CLSS reclassed</t>
  </si>
  <si>
    <t>Processing fees on CLSS reclassed</t>
  </si>
  <si>
    <t>Interest Income on loans</t>
  </si>
  <si>
    <t xml:space="preserve">Reclassification of gains on MF Investments </t>
  </si>
  <si>
    <t>Reclassification Items included under line items as below</t>
  </si>
  <si>
    <t>Break-Up of Other Non-Interest Income (Regrouping and reclassification is mentioned in row no 282)</t>
  </si>
  <si>
    <t>Q1FY23</t>
  </si>
  <si>
    <t>Total Provision Coverage Ratio</t>
  </si>
  <si>
    <t>Q2FY23</t>
  </si>
  <si>
    <t>Q3FY23</t>
  </si>
  <si>
    <t>Others</t>
  </si>
  <si>
    <t>Q4FY23</t>
  </si>
  <si>
    <t>FY23</t>
  </si>
  <si>
    <t>Direct Assignment drawn-down during the period</t>
  </si>
  <si>
    <t>Deferred tax assets (net)</t>
  </si>
  <si>
    <t>Q1FY24</t>
  </si>
  <si>
    <t>Q2FY24</t>
  </si>
  <si>
    <t>Q3FY24</t>
  </si>
  <si>
    <t>Co-Lending Assigned Assets</t>
  </si>
  <si>
    <t>Direct Assignment</t>
  </si>
  <si>
    <t>Co-lending</t>
  </si>
  <si>
    <t>Off-Book</t>
  </si>
  <si>
    <t>Co-Lending</t>
  </si>
  <si>
    <t>Direct Assigned Assets</t>
  </si>
  <si>
    <t>Direct Assigned Assets/ Gross Loan Assets</t>
  </si>
  <si>
    <t>Co-Lending  Assigned Assets/ Gross Loan Assets</t>
  </si>
  <si>
    <t>Net gain on fair value changes</t>
  </si>
  <si>
    <t>Co-Lending business during the period</t>
  </si>
  <si>
    <t>Impairment loss allowance / ECL (Total)</t>
  </si>
  <si>
    <t>Q4FY24</t>
  </si>
  <si>
    <t>AA- Positive</t>
  </si>
  <si>
    <t>FY24</t>
  </si>
  <si>
    <t>AUM by Ticket Size</t>
  </si>
  <si>
    <t>Yield (Ex Co-lending)</t>
  </si>
  <si>
    <t>Q1FY25</t>
  </si>
  <si>
    <t>Q2FY25</t>
  </si>
  <si>
    <t>ECB</t>
  </si>
  <si>
    <t>Fees and commission income</t>
  </si>
  <si>
    <t>Q3FY25</t>
  </si>
  <si>
    <t>Q4FY25</t>
  </si>
  <si>
    <t>FY25</t>
  </si>
  <si>
    <t>Q1FY26</t>
  </si>
  <si>
    <t>AA Stable</t>
  </si>
  <si>
    <t>Q2FY26</t>
  </si>
  <si>
    <t>Q3FY26</t>
  </si>
  <si>
    <t>Q4FY26</t>
  </si>
  <si>
    <t>FY26</t>
  </si>
  <si>
    <t>Q1FY27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</si>
</sst>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9">
    <numFmt numFmtId="43" formatCode="_ * #,##0.00_ ;_ * \-#,##0.00_ ;_ * &quot;-&quot;??_ ;_ @_ "/>
    <numFmt numFmtId="164" formatCode="_(* #,##0.00_);_(* \(#,##0.00\);_(* &quot;-&quot;??_);_(@_)"/>
    <numFmt numFmtId="165" formatCode="0.0%"/>
    <numFmt numFmtId="166" formatCode="_(* #,##0.0_);_(* \(#,##0.0\);_(* &quot;-&quot;??_);_(@_)"/>
    <numFmt numFmtId="167" formatCode="_(* #,##0_);_(* \(#,##0\);_(* &quot;-&quot;??_);_(@_)"/>
    <numFmt numFmtId="168" formatCode="0.000%"/>
    <numFmt numFmtId="169" formatCode="_ * #,##0.0_ ;_ * \-#,##0.0_ ;_ * &quot;-&quot;??_ ;_ @_ "/>
    <numFmt numFmtId="170" formatCode="_-* #,##0.00_-;\-* #,##0.00_-;_-* &quot;-&quot;??_-;_-@_-"/>
    <numFmt numFmtId="171" formatCode="_(* #,##0.0000_);_(* \(#,##0.0000\);_(* &quot;-&quot;??_);_(@_)"/>
  </numFmts>
  <fonts count="33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i/>
      <sz val="11"/>
      <color rgb="FF0070C0"/>
      <name val="Calibri"/>
      <family val="2"/>
      <scheme val="minor"/>
    </font>
    <font>
      <sz val="10"/>
      <color theme="1"/>
      <name val="Trebuchet MS"/>
      <family val="2"/>
    </font>
    <font>
      <i/>
      <sz val="10"/>
      <color theme="1"/>
      <name val="Calibri"/>
      <family val="2"/>
      <scheme val="minor"/>
    </font>
    <font>
      <sz val="11"/>
      <color theme="1"/>
      <name val="Calibri Light"/>
      <family val="2"/>
      <scheme val="major"/>
    </font>
    <font>
      <b/>
      <sz val="11"/>
      <color theme="1"/>
      <name val="Calibri Light"/>
      <family val="2"/>
      <scheme val="major"/>
    </font>
    <font>
      <sz val="11"/>
      <name val="Calibri"/>
      <family val="2"/>
      <scheme val="minor"/>
    </font>
    <font>
      <sz val="11"/>
      <color theme="8"/>
      <name val="Calibri"/>
      <family val="2"/>
      <scheme val="minor"/>
    </font>
    <font>
      <b/>
      <sz val="11"/>
      <color theme="8"/>
      <name val="Calibri"/>
      <family val="2"/>
      <scheme val="minor"/>
    </font>
    <font>
      <i/>
      <sz val="11"/>
      <name val="Calibri"/>
      <family val="2"/>
      <scheme val="minor"/>
    </font>
    <font>
      <i/>
      <sz val="10"/>
      <color theme="8"/>
      <name val="Calibri"/>
      <family val="2"/>
      <scheme val="minor"/>
    </font>
    <font>
      <sz val="11"/>
      <color theme="8"/>
      <name val="Calibri Light"/>
      <family val="2"/>
      <scheme val="major"/>
    </font>
    <font>
      <sz val="8"/>
      <color theme="1"/>
      <name val="Calibri"/>
      <family val="2"/>
      <scheme val="minor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b/>
      <i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i/>
      <sz val="10"/>
      <color theme="1"/>
      <name val="Trebuchet MS"/>
      <family val="2"/>
    </font>
    <font>
      <b/>
      <sz val="11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color rgb="FF00B050"/>
      <name val="Calibri"/>
      <family val="2"/>
      <scheme val="minor"/>
    </font>
    <font>
      <sz val="11"/>
      <color rgb="FF0070C0"/>
      <name val="Calibri"/>
      <family val="2"/>
      <scheme val="minor"/>
    </font>
    <font>
      <sz val="11"/>
      <color theme="5" tint="-0.249977111117893"/>
      <name val="Calibri"/>
      <family val="2"/>
      <scheme val="minor"/>
    </font>
    <font>
      <sz val="11"/>
      <color theme="1"/>
      <name val="Arial"/>
      <family val="2"/>
    </font>
    <font>
      <sz val="11"/>
      <color indexed="8"/>
      <name val="Calibri"/>
      <family val="2"/>
    </font>
    <font>
      <sz val="12"/>
      <name val="Times New Roman"/>
      <family val="1"/>
    </font>
    <font>
      <u/>
      <sz val="11"/>
      <color theme="10"/>
      <name val="Calibri"/>
      <family val="2"/>
    </font>
    <font>
      <u/>
      <sz val="10"/>
      <color indexed="12"/>
      <name val="Arial"/>
      <family val="2"/>
    </font>
    <font>
      <sz val="11"/>
      <color theme="1"/>
      <name val="Calibri"/>
      <family val="2"/>
    </font>
    <font>
      <sz val="10"/>
      <color theme="1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">
    <border>
      <left/>
      <right/>
      <top/>
      <bottom/>
      <diagonal/>
    </border>
  </borders>
  <cellStyleXfs count="759">
    <xf numFmtId="0" fontId="0" fillId="0" borderId="0"/>
    <xf numFmtId="164" fontId="2" fillId="0" borderId="0" applyFont="0" applyFill="0" applyBorder="0" applyAlignment="0" applyProtection="0"/>
    <xf numFmtId="164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0" fontId="26" fillId="0" borderId="0"/>
    <xf numFmtId="164" fontId="26" fillId="0" borderId="0" applyFont="0" applyFill="0" applyBorder="0" applyAlignment="0" applyProtection="0"/>
    <xf numFmtId="9" fontId="26" fillId="0" borderId="0" applyFont="0" applyFill="0" applyBorder="0" applyAlignment="0" applyProtection="0"/>
    <xf numFmtId="164" fontId="27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6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2" fillId="0" borderId="0"/>
    <xf numFmtId="164" fontId="2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28" fillId="0" borderId="0" applyFont="0" applyFill="0" applyBorder="0" applyAlignment="0" applyProtection="0"/>
    <xf numFmtId="170" fontId="28" fillId="0" borderId="0" applyFont="0" applyFill="0" applyBorder="0" applyAlignment="0" applyProtection="0"/>
    <xf numFmtId="170" fontId="28" fillId="0" borderId="0" applyFont="0" applyFill="0" applyBorder="0" applyAlignment="0" applyProtection="0"/>
    <xf numFmtId="170" fontId="2" fillId="0" borderId="0" applyFont="0" applyFill="0" applyBorder="0" applyAlignment="0" applyProtection="0"/>
    <xf numFmtId="170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70" fontId="1" fillId="0" borderId="0" applyFont="0" applyFill="0" applyBorder="0" applyAlignment="0" applyProtection="0"/>
    <xf numFmtId="0" fontId="29" fillId="0" borderId="0" applyNumberFormat="0" applyFill="0" applyBorder="0" applyAlignment="0" applyProtection="0">
      <alignment vertical="top"/>
      <protection locked="0"/>
    </xf>
    <xf numFmtId="0" fontId="1" fillId="0" borderId="0"/>
    <xf numFmtId="0" fontId="2" fillId="0" borderId="0"/>
    <xf numFmtId="0" fontId="1" fillId="0" borderId="0" applyNumberFormat="0" applyFill="0" applyBorder="0" applyAlignment="0" applyProtection="0"/>
    <xf numFmtId="0" fontId="28" fillId="0" borderId="0"/>
    <xf numFmtId="0" fontId="1" fillId="0" borderId="0">
      <alignment vertical="top"/>
    </xf>
    <xf numFmtId="0" fontId="1" fillId="0" borderId="0" applyNumberFormat="0" applyFill="0" applyBorder="0" applyAlignment="0" applyProtection="0"/>
    <xf numFmtId="0" fontId="27" fillId="0" borderId="0"/>
    <xf numFmtId="9" fontId="2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28" fillId="0" borderId="0" applyFont="0" applyFill="0" applyBorder="0" applyAlignment="0" applyProtection="0"/>
    <xf numFmtId="170" fontId="28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28" fillId="0" borderId="0" applyFont="0" applyFill="0" applyBorder="0" applyAlignment="0" applyProtection="0"/>
    <xf numFmtId="170" fontId="28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28" fillId="0" borderId="0" applyFont="0" applyFill="0" applyBorder="0" applyAlignment="0" applyProtection="0"/>
    <xf numFmtId="170" fontId="28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28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28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28" fillId="0" borderId="0" applyFont="0" applyFill="0" applyBorder="0" applyAlignment="0" applyProtection="0"/>
    <xf numFmtId="170" fontId="28" fillId="0" borderId="0" applyFont="0" applyFill="0" applyBorder="0" applyAlignment="0" applyProtection="0"/>
    <xf numFmtId="170" fontId="28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28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28" fillId="0" borderId="0" applyFont="0" applyFill="0" applyBorder="0" applyAlignment="0" applyProtection="0"/>
    <xf numFmtId="170" fontId="28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28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28" fillId="0" borderId="0" applyFont="0" applyFill="0" applyBorder="0" applyAlignment="0" applyProtection="0"/>
    <xf numFmtId="170" fontId="28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28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28" fillId="0" borderId="0" applyFont="0" applyFill="0" applyBorder="0" applyAlignment="0" applyProtection="0"/>
    <xf numFmtId="170" fontId="28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28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28" fillId="0" borderId="0" applyFont="0" applyFill="0" applyBorder="0" applyAlignment="0" applyProtection="0"/>
    <xf numFmtId="170" fontId="28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28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28" fillId="0" borderId="0" applyFont="0" applyFill="0" applyBorder="0" applyAlignment="0" applyProtection="0"/>
    <xf numFmtId="170" fontId="28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28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28" fillId="0" borderId="0" applyFont="0" applyFill="0" applyBorder="0" applyAlignment="0" applyProtection="0"/>
    <xf numFmtId="170" fontId="28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28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28" fillId="0" borderId="0" applyFont="0" applyFill="0" applyBorder="0" applyAlignment="0" applyProtection="0"/>
    <xf numFmtId="170" fontId="28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28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28" fillId="0" borderId="0" applyFont="0" applyFill="0" applyBorder="0" applyAlignment="0" applyProtection="0"/>
    <xf numFmtId="170" fontId="28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28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28" fillId="0" borderId="0" applyFont="0" applyFill="0" applyBorder="0" applyAlignment="0" applyProtection="0"/>
    <xf numFmtId="170" fontId="28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28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28" fillId="0" borderId="0" applyFont="0" applyFill="0" applyBorder="0" applyAlignment="0" applyProtection="0"/>
    <xf numFmtId="170" fontId="28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28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28" fillId="0" borderId="0" applyFont="0" applyFill="0" applyBorder="0" applyAlignment="0" applyProtection="0"/>
    <xf numFmtId="170" fontId="28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28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28" fillId="0" borderId="0" applyFont="0" applyFill="0" applyBorder="0" applyAlignment="0" applyProtection="0"/>
    <xf numFmtId="170" fontId="28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28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28" fillId="0" borderId="0" applyFont="0" applyFill="0" applyBorder="0" applyAlignment="0" applyProtection="0"/>
    <xf numFmtId="170" fontId="28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28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28" fillId="0" borderId="0" applyFont="0" applyFill="0" applyBorder="0" applyAlignment="0" applyProtection="0"/>
    <xf numFmtId="170" fontId="28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28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28" fillId="0" borderId="0" applyFont="0" applyFill="0" applyBorder="0" applyAlignment="0" applyProtection="0"/>
    <xf numFmtId="170" fontId="28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28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28" fillId="0" borderId="0" applyFont="0" applyFill="0" applyBorder="0" applyAlignment="0" applyProtection="0"/>
    <xf numFmtId="170" fontId="28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28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28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28" fillId="0" borderId="0" applyFont="0" applyFill="0" applyBorder="0" applyAlignment="0" applyProtection="0"/>
    <xf numFmtId="170" fontId="28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28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28" fillId="0" borderId="0" applyFont="0" applyFill="0" applyBorder="0" applyAlignment="0" applyProtection="0"/>
    <xf numFmtId="170" fontId="28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28" fillId="0" borderId="0" applyFont="0" applyFill="0" applyBorder="0" applyAlignment="0" applyProtection="0"/>
    <xf numFmtId="170" fontId="28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28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28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28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28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28" fillId="0" borderId="0" applyFont="0" applyFill="0" applyBorder="0" applyAlignment="0" applyProtection="0"/>
    <xf numFmtId="170" fontId="28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28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28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28" fillId="0" borderId="0" applyFont="0" applyFill="0" applyBorder="0" applyAlignment="0" applyProtection="0"/>
    <xf numFmtId="170" fontId="28" fillId="0" borderId="0" applyFont="0" applyFill="0" applyBorder="0" applyAlignment="0" applyProtection="0"/>
    <xf numFmtId="170" fontId="28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28" fillId="0" borderId="0" applyFont="0" applyFill="0" applyBorder="0" applyAlignment="0" applyProtection="0"/>
    <xf numFmtId="170" fontId="28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28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28" fillId="0" borderId="0" applyFont="0" applyFill="0" applyBorder="0" applyAlignment="0" applyProtection="0"/>
    <xf numFmtId="170" fontId="28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28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28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28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28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28" fillId="0" borderId="0" applyFont="0" applyFill="0" applyBorder="0" applyAlignment="0" applyProtection="0"/>
    <xf numFmtId="170" fontId="28" fillId="0" borderId="0" applyFont="0" applyFill="0" applyBorder="0" applyAlignment="0" applyProtection="0"/>
    <xf numFmtId="170" fontId="28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28" fillId="0" borderId="0" applyFont="0" applyFill="0" applyBorder="0" applyAlignment="0" applyProtection="0"/>
    <xf numFmtId="170" fontId="28" fillId="0" borderId="0" applyFont="0" applyFill="0" applyBorder="0" applyAlignment="0" applyProtection="0"/>
    <xf numFmtId="170" fontId="28" fillId="0" borderId="0" applyFont="0" applyFill="0" applyBorder="0" applyAlignment="0" applyProtection="0"/>
    <xf numFmtId="170" fontId="28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28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28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28" fillId="0" borderId="0" applyFont="0" applyFill="0" applyBorder="0" applyAlignment="0" applyProtection="0"/>
    <xf numFmtId="170" fontId="28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28" fillId="0" borderId="0" applyFont="0" applyFill="0" applyBorder="0" applyAlignment="0" applyProtection="0"/>
    <xf numFmtId="170" fontId="28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28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28" fillId="0" borderId="0" applyFont="0" applyFill="0" applyBorder="0" applyAlignment="0" applyProtection="0"/>
    <xf numFmtId="170" fontId="28" fillId="0" borderId="0" applyFont="0" applyFill="0" applyBorder="0" applyAlignment="0" applyProtection="0"/>
    <xf numFmtId="170" fontId="28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28" fillId="0" borderId="0" applyFont="0" applyFill="0" applyBorder="0" applyAlignment="0" applyProtection="0"/>
    <xf numFmtId="170" fontId="28" fillId="0" borderId="0" applyFont="0" applyFill="0" applyBorder="0" applyAlignment="0" applyProtection="0"/>
    <xf numFmtId="170" fontId="28" fillId="0" borderId="0" applyFont="0" applyFill="0" applyBorder="0" applyAlignment="0" applyProtection="0"/>
    <xf numFmtId="170" fontId="28" fillId="0" borderId="0" applyFont="0" applyFill="0" applyBorder="0" applyAlignment="0" applyProtection="0"/>
    <xf numFmtId="170" fontId="28" fillId="0" borderId="0" applyFont="0" applyFill="0" applyBorder="0" applyAlignment="0" applyProtection="0"/>
    <xf numFmtId="170" fontId="28" fillId="0" borderId="0" applyFont="0" applyFill="0" applyBorder="0" applyAlignment="0" applyProtection="0"/>
    <xf numFmtId="170" fontId="28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28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28" fillId="0" borderId="0" applyFont="0" applyFill="0" applyBorder="0" applyAlignment="0" applyProtection="0"/>
    <xf numFmtId="170" fontId="28" fillId="0" borderId="0" applyFont="0" applyFill="0" applyBorder="0" applyAlignment="0" applyProtection="0"/>
    <xf numFmtId="170" fontId="28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28" fillId="0" borderId="0" applyFont="0" applyFill="0" applyBorder="0" applyAlignment="0" applyProtection="0"/>
    <xf numFmtId="170" fontId="28" fillId="0" borderId="0" applyFont="0" applyFill="0" applyBorder="0" applyAlignment="0" applyProtection="0"/>
    <xf numFmtId="170" fontId="28" fillId="0" borderId="0" applyFont="0" applyFill="0" applyBorder="0" applyAlignment="0" applyProtection="0"/>
    <xf numFmtId="170" fontId="28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28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28" fillId="0" borderId="0" applyFont="0" applyFill="0" applyBorder="0" applyAlignment="0" applyProtection="0"/>
    <xf numFmtId="170" fontId="28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28" fillId="0" borderId="0" applyFont="0" applyFill="0" applyBorder="0" applyAlignment="0" applyProtection="0"/>
    <xf numFmtId="170" fontId="28" fillId="0" borderId="0" applyFont="0" applyFill="0" applyBorder="0" applyAlignment="0" applyProtection="0"/>
    <xf numFmtId="170" fontId="28" fillId="0" borderId="0" applyFont="0" applyFill="0" applyBorder="0" applyAlignment="0" applyProtection="0"/>
    <xf numFmtId="170" fontId="28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28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28" fillId="0" borderId="0" applyFont="0" applyFill="0" applyBorder="0" applyAlignment="0" applyProtection="0"/>
    <xf numFmtId="170" fontId="28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28" fillId="0" borderId="0" applyFont="0" applyFill="0" applyBorder="0" applyAlignment="0" applyProtection="0"/>
    <xf numFmtId="170" fontId="28" fillId="0" borderId="0" applyFont="0" applyFill="0" applyBorder="0" applyAlignment="0" applyProtection="0"/>
    <xf numFmtId="170" fontId="28" fillId="0" borderId="0" applyFont="0" applyFill="0" applyBorder="0" applyAlignment="0" applyProtection="0"/>
    <xf numFmtId="170" fontId="28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28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28" fillId="0" borderId="0" applyFont="0" applyFill="0" applyBorder="0" applyAlignment="0" applyProtection="0"/>
    <xf numFmtId="170" fontId="28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28" fillId="0" borderId="0" applyFont="0" applyFill="0" applyBorder="0" applyAlignment="0" applyProtection="0"/>
    <xf numFmtId="170" fontId="28" fillId="0" borderId="0" applyFont="0" applyFill="0" applyBorder="0" applyAlignment="0" applyProtection="0"/>
    <xf numFmtId="170" fontId="28" fillId="0" borderId="0" applyFont="0" applyFill="0" applyBorder="0" applyAlignment="0" applyProtection="0"/>
    <xf numFmtId="170" fontId="28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28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28" fillId="0" borderId="0" applyFont="0" applyFill="0" applyBorder="0" applyAlignment="0" applyProtection="0"/>
    <xf numFmtId="170" fontId="28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28" fillId="0" borderId="0" applyFont="0" applyFill="0" applyBorder="0" applyAlignment="0" applyProtection="0"/>
    <xf numFmtId="170" fontId="28" fillId="0" borderId="0" applyFont="0" applyFill="0" applyBorder="0" applyAlignment="0" applyProtection="0"/>
    <xf numFmtId="170" fontId="28" fillId="0" borderId="0" applyFont="0" applyFill="0" applyBorder="0" applyAlignment="0" applyProtection="0"/>
    <xf numFmtId="170" fontId="28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28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28" fillId="0" borderId="0" applyFont="0" applyFill="0" applyBorder="0" applyAlignment="0" applyProtection="0"/>
    <xf numFmtId="170" fontId="28" fillId="0" borderId="0" applyFont="0" applyFill="0" applyBorder="0" applyAlignment="0" applyProtection="0"/>
    <xf numFmtId="170" fontId="28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28" fillId="0" borderId="0" applyFont="0" applyFill="0" applyBorder="0" applyAlignment="0" applyProtection="0"/>
    <xf numFmtId="170" fontId="28" fillId="0" borderId="0" applyFont="0" applyFill="0" applyBorder="0" applyAlignment="0" applyProtection="0"/>
    <xf numFmtId="170" fontId="28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28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28" fillId="0" borderId="0" applyFont="0" applyFill="0" applyBorder="0" applyAlignment="0" applyProtection="0"/>
    <xf numFmtId="170" fontId="28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28" fillId="0" borderId="0" applyFont="0" applyFill="0" applyBorder="0" applyAlignment="0" applyProtection="0"/>
    <xf numFmtId="170" fontId="28" fillId="0" borderId="0" applyFont="0" applyFill="0" applyBorder="0" applyAlignment="0" applyProtection="0"/>
    <xf numFmtId="170" fontId="28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28" fillId="0" borderId="0" applyFont="0" applyFill="0" applyBorder="0" applyAlignment="0" applyProtection="0"/>
    <xf numFmtId="170" fontId="28" fillId="0" borderId="0" applyFont="0" applyFill="0" applyBorder="0" applyAlignment="0" applyProtection="0"/>
    <xf numFmtId="170" fontId="28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28" fillId="0" borderId="0" applyFont="0" applyFill="0" applyBorder="0" applyAlignment="0" applyProtection="0"/>
    <xf numFmtId="170" fontId="28" fillId="0" borderId="0" applyFont="0" applyFill="0" applyBorder="0" applyAlignment="0" applyProtection="0"/>
    <xf numFmtId="170" fontId="28" fillId="0" borderId="0" applyFont="0" applyFill="0" applyBorder="0" applyAlignment="0" applyProtection="0"/>
    <xf numFmtId="170" fontId="28" fillId="0" borderId="0" applyFont="0" applyFill="0" applyBorder="0" applyAlignment="0" applyProtection="0"/>
    <xf numFmtId="170" fontId="28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28" fillId="0" borderId="0" applyFont="0" applyFill="0" applyBorder="0" applyAlignment="0" applyProtection="0"/>
    <xf numFmtId="170" fontId="28" fillId="0" borderId="0" applyFont="0" applyFill="0" applyBorder="0" applyAlignment="0" applyProtection="0"/>
    <xf numFmtId="170" fontId="28" fillId="0" borderId="0" applyFont="0" applyFill="0" applyBorder="0" applyAlignment="0" applyProtection="0"/>
    <xf numFmtId="170" fontId="28" fillId="0" borderId="0" applyFont="0" applyFill="0" applyBorder="0" applyAlignment="0" applyProtection="0"/>
    <xf numFmtId="170" fontId="28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28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28" fillId="0" borderId="0" applyFont="0" applyFill="0" applyBorder="0" applyAlignment="0" applyProtection="0"/>
    <xf numFmtId="170" fontId="28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28" fillId="0" borderId="0" applyFont="0" applyFill="0" applyBorder="0" applyAlignment="0" applyProtection="0"/>
    <xf numFmtId="170" fontId="28" fillId="0" borderId="0" applyFont="0" applyFill="0" applyBorder="0" applyAlignment="0" applyProtection="0"/>
    <xf numFmtId="170" fontId="28" fillId="0" borderId="0" applyFont="0" applyFill="0" applyBorder="0" applyAlignment="0" applyProtection="0"/>
    <xf numFmtId="170" fontId="28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28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28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28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28" fillId="0" borderId="0" applyFont="0" applyFill="0" applyBorder="0" applyAlignment="0" applyProtection="0"/>
    <xf numFmtId="170" fontId="28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28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28" fillId="0" borderId="0" applyFont="0" applyFill="0" applyBorder="0" applyAlignment="0" applyProtection="0"/>
    <xf numFmtId="170" fontId="28" fillId="0" borderId="0" applyFont="0" applyFill="0" applyBorder="0" applyAlignment="0" applyProtection="0"/>
    <xf numFmtId="170" fontId="28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28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28" fillId="0" borderId="0" applyFont="0" applyFill="0" applyBorder="0" applyAlignment="0" applyProtection="0"/>
    <xf numFmtId="170" fontId="28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28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28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28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28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28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28" fillId="0" borderId="0" applyFont="0" applyFill="0" applyBorder="0" applyAlignment="0" applyProtection="0"/>
    <xf numFmtId="170" fontId="28" fillId="0" borderId="0" applyFont="0" applyFill="0" applyBorder="0" applyAlignment="0" applyProtection="0"/>
    <xf numFmtId="170" fontId="28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28" fillId="0" borderId="0" applyFont="0" applyFill="0" applyBorder="0" applyAlignment="0" applyProtection="0"/>
    <xf numFmtId="170" fontId="28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28" fillId="0" borderId="0" applyFont="0" applyFill="0" applyBorder="0" applyAlignment="0" applyProtection="0"/>
    <xf numFmtId="170" fontId="28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28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28" fillId="0" borderId="0" applyFont="0" applyFill="0" applyBorder="0" applyAlignment="0" applyProtection="0"/>
    <xf numFmtId="170" fontId="28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28" fillId="0" borderId="0" applyFont="0" applyFill="0" applyBorder="0" applyAlignment="0" applyProtection="0"/>
    <xf numFmtId="170" fontId="28" fillId="0" borderId="0" applyFont="0" applyFill="0" applyBorder="0" applyAlignment="0" applyProtection="0"/>
    <xf numFmtId="170" fontId="28" fillId="0" borderId="0" applyFont="0" applyFill="0" applyBorder="0" applyAlignment="0" applyProtection="0"/>
    <xf numFmtId="170" fontId="28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28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28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28" fillId="0" borderId="0" applyFont="0" applyFill="0" applyBorder="0" applyAlignment="0" applyProtection="0"/>
    <xf numFmtId="170" fontId="28" fillId="0" borderId="0" applyFont="0" applyFill="0" applyBorder="0" applyAlignment="0" applyProtection="0"/>
    <xf numFmtId="170" fontId="28" fillId="0" borderId="0" applyFont="0" applyFill="0" applyBorder="0" applyAlignment="0" applyProtection="0"/>
    <xf numFmtId="170" fontId="28" fillId="0" borderId="0" applyFont="0" applyFill="0" applyBorder="0" applyAlignment="0" applyProtection="0"/>
    <xf numFmtId="170" fontId="28" fillId="0" borderId="0" applyFont="0" applyFill="0" applyBorder="0" applyAlignment="0" applyProtection="0"/>
    <xf numFmtId="170" fontId="28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28" fillId="0" borderId="0" applyFont="0" applyFill="0" applyBorder="0" applyAlignment="0" applyProtection="0"/>
    <xf numFmtId="170" fontId="28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28" fillId="0" borderId="0" applyFont="0" applyFill="0" applyBorder="0" applyAlignment="0" applyProtection="0"/>
    <xf numFmtId="170" fontId="28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28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28" fillId="0" borderId="0" applyFont="0" applyFill="0" applyBorder="0" applyAlignment="0" applyProtection="0"/>
    <xf numFmtId="170" fontId="28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28" fillId="0" borderId="0" applyFont="0" applyFill="0" applyBorder="0" applyAlignment="0" applyProtection="0"/>
    <xf numFmtId="170" fontId="28" fillId="0" borderId="0" applyFont="0" applyFill="0" applyBorder="0" applyAlignment="0" applyProtection="0"/>
    <xf numFmtId="170" fontId="28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28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28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28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28" fillId="0" borderId="0" applyFont="0" applyFill="0" applyBorder="0" applyAlignment="0" applyProtection="0"/>
    <xf numFmtId="170" fontId="28" fillId="0" borderId="0" applyFont="0" applyFill="0" applyBorder="0" applyAlignment="0" applyProtection="0"/>
    <xf numFmtId="170" fontId="28" fillId="0" borderId="0" applyFont="0" applyFill="0" applyBorder="0" applyAlignment="0" applyProtection="0"/>
    <xf numFmtId="170" fontId="28" fillId="0" borderId="0" applyFont="0" applyFill="0" applyBorder="0" applyAlignment="0" applyProtection="0"/>
    <xf numFmtId="170" fontId="28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28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28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28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28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28" fillId="0" borderId="0" applyFont="0" applyFill="0" applyBorder="0" applyAlignment="0" applyProtection="0"/>
    <xf numFmtId="170" fontId="28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28" fillId="0" borderId="0" applyFont="0" applyFill="0" applyBorder="0" applyAlignment="0" applyProtection="0"/>
    <xf numFmtId="170" fontId="28" fillId="0" borderId="0" applyFont="0" applyFill="0" applyBorder="0" applyAlignment="0" applyProtection="0"/>
    <xf numFmtId="170" fontId="28" fillId="0" borderId="0" applyFont="0" applyFill="0" applyBorder="0" applyAlignment="0" applyProtection="0"/>
    <xf numFmtId="170" fontId="28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28" fillId="0" borderId="0" applyFont="0" applyFill="0" applyBorder="0" applyAlignment="0" applyProtection="0"/>
    <xf numFmtId="170" fontId="28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28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28" fillId="0" borderId="0" applyFont="0" applyFill="0" applyBorder="0" applyAlignment="0" applyProtection="0"/>
    <xf numFmtId="170" fontId="28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28" fillId="0" borderId="0" applyFont="0" applyFill="0" applyBorder="0" applyAlignment="0" applyProtection="0"/>
    <xf numFmtId="170" fontId="28" fillId="0" borderId="0" applyFont="0" applyFill="0" applyBorder="0" applyAlignment="0" applyProtection="0"/>
    <xf numFmtId="170" fontId="28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28" fillId="0" borderId="0" applyFont="0" applyFill="0" applyBorder="0" applyAlignment="0" applyProtection="0"/>
    <xf numFmtId="170" fontId="28" fillId="0" borderId="0" applyFont="0" applyFill="0" applyBorder="0" applyAlignment="0" applyProtection="0"/>
    <xf numFmtId="170" fontId="28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28" fillId="0" borderId="0" applyFont="0" applyFill="0" applyBorder="0" applyAlignment="0" applyProtection="0"/>
    <xf numFmtId="170" fontId="28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28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28" fillId="0" borderId="0" applyFont="0" applyFill="0" applyBorder="0" applyAlignment="0" applyProtection="0"/>
    <xf numFmtId="170" fontId="28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28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28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28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28" fillId="0" borderId="0" applyFont="0" applyFill="0" applyBorder="0" applyAlignment="0" applyProtection="0"/>
    <xf numFmtId="170" fontId="28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28" fillId="0" borderId="0" applyFont="0" applyFill="0" applyBorder="0" applyAlignment="0" applyProtection="0"/>
    <xf numFmtId="170" fontId="28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28" fillId="0" borderId="0" applyFont="0" applyFill="0" applyBorder="0" applyAlignment="0" applyProtection="0"/>
    <xf numFmtId="170" fontId="28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28" fillId="0" borderId="0" applyFont="0" applyFill="0" applyBorder="0" applyAlignment="0" applyProtection="0"/>
    <xf numFmtId="170" fontId="28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28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28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28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28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28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28" fillId="0" borderId="0" applyFont="0" applyFill="0" applyBorder="0" applyAlignment="0" applyProtection="0"/>
    <xf numFmtId="170" fontId="28" fillId="0" borderId="0" applyFont="0" applyFill="0" applyBorder="0" applyAlignment="0" applyProtection="0"/>
    <xf numFmtId="170" fontId="28" fillId="0" borderId="0" applyFont="0" applyFill="0" applyBorder="0" applyAlignment="0" applyProtection="0"/>
    <xf numFmtId="0" fontId="2" fillId="0" borderId="0"/>
    <xf numFmtId="170" fontId="1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164" fontId="27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6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2" fillId="0" borderId="0"/>
    <xf numFmtId="164" fontId="2" fillId="0" borderId="0" applyFont="0" applyFill="0" applyBorder="0" applyAlignment="0" applyProtection="0"/>
    <xf numFmtId="170" fontId="2" fillId="0" borderId="0" applyFont="0" applyFill="0" applyBorder="0" applyAlignment="0" applyProtection="0"/>
    <xf numFmtId="170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0" fontId="30" fillId="0" borderId="0" applyNumberFormat="0" applyFill="0" applyBorder="0" applyAlignment="0" applyProtection="0">
      <alignment vertical="top"/>
      <protection locked="0"/>
    </xf>
    <xf numFmtId="0" fontId="2" fillId="0" borderId="0"/>
    <xf numFmtId="0" fontId="2" fillId="0" borderId="0"/>
    <xf numFmtId="164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6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6" fillId="0" borderId="0" applyFont="0" applyFill="0" applyBorder="0" applyAlignment="0" applyProtection="0"/>
    <xf numFmtId="0" fontId="2" fillId="0" borderId="0"/>
    <xf numFmtId="0" fontId="2" fillId="0" borderId="0"/>
    <xf numFmtId="43" fontId="26" fillId="0" borderId="0" applyFont="0" applyFill="0" applyBorder="0" applyAlignment="0" applyProtection="0"/>
    <xf numFmtId="0" fontId="2" fillId="0" borderId="0"/>
    <xf numFmtId="9" fontId="26" fillId="0" borderId="0" applyFont="0" applyFill="0" applyBorder="0" applyAlignment="0" applyProtection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31" fillId="0" borderId="0"/>
    <xf numFmtId="43" fontId="31" fillId="0" borderId="0" applyFont="0" applyFill="0" applyBorder="0" applyAlignment="0" applyProtection="0"/>
    <xf numFmtId="43" fontId="27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170" fontId="2" fillId="0" borderId="0" applyFont="0" applyFill="0" applyBorder="0" applyAlignment="0" applyProtection="0"/>
    <xf numFmtId="170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43" fontId="27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170" fontId="2" fillId="0" borderId="0" applyFont="0" applyFill="0" applyBorder="0" applyAlignment="0" applyProtection="0"/>
    <xf numFmtId="170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6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6" fillId="0" borderId="0" applyFont="0" applyFill="0" applyBorder="0" applyAlignment="0" applyProtection="0"/>
    <xf numFmtId="0" fontId="2" fillId="0" borderId="0"/>
    <xf numFmtId="0" fontId="2" fillId="0" borderId="0"/>
    <xf numFmtId="43" fontId="26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43" fontId="31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32" fillId="0" borderId="0"/>
    <xf numFmtId="43" fontId="32" fillId="0" borderId="0" applyFont="0" applyFill="0" applyBorder="0" applyAlignment="0" applyProtection="0"/>
    <xf numFmtId="0" fontId="2" fillId="0" borderId="0"/>
    <xf numFmtId="9" fontId="32" fillId="0" borderId="0" applyFont="0" applyFill="0" applyBorder="0" applyAlignment="0" applyProtection="0"/>
    <xf numFmtId="0" fontId="2" fillId="0" borderId="0"/>
  </cellStyleXfs>
  <cellXfs count="113">
    <xf numFmtId="0" fontId="0" fillId="0" borderId="0" xfId="0"/>
    <xf numFmtId="0" fontId="0" fillId="0" borderId="0" xfId="0" applyAlignment="1">
      <alignment vertical="center"/>
    </xf>
    <xf numFmtId="0" fontId="3" fillId="0" borderId="0" xfId="0" applyFont="1" applyAlignment="1">
      <alignment vertical="center"/>
    </xf>
    <xf numFmtId="167" fontId="2" fillId="0" borderId="0" xfId="1" applyNumberFormat="1" applyFont="1" applyAlignment="1">
      <alignment horizontal="right" vertical="center"/>
    </xf>
    <xf numFmtId="167" fontId="3" fillId="0" borderId="0" xfId="1" applyNumberFormat="1" applyFont="1" applyAlignment="1">
      <alignment horizontal="right" vertical="center"/>
    </xf>
    <xf numFmtId="0" fontId="3" fillId="2" borderId="0" xfId="0" applyFont="1" applyFill="1" applyAlignment="1">
      <alignment vertical="center"/>
    </xf>
    <xf numFmtId="167" fontId="3" fillId="2" borderId="0" xfId="1" applyNumberFormat="1" applyFont="1" applyFill="1" applyAlignment="1">
      <alignment horizontal="right" vertical="center"/>
    </xf>
    <xf numFmtId="165" fontId="2" fillId="0" borderId="0" xfId="1" applyNumberFormat="1" applyFont="1" applyAlignment="1">
      <alignment horizontal="right" vertical="center"/>
    </xf>
    <xf numFmtId="0" fontId="4" fillId="0" borderId="0" xfId="0" applyFont="1" applyAlignment="1">
      <alignment vertical="center"/>
    </xf>
    <xf numFmtId="165" fontId="4" fillId="0" borderId="0" xfId="4" applyNumberFormat="1" applyFont="1" applyAlignment="1">
      <alignment horizontal="right" vertical="center"/>
    </xf>
    <xf numFmtId="165" fontId="4" fillId="0" borderId="0" xfId="1" applyNumberFormat="1" applyFont="1" applyAlignment="1">
      <alignment horizontal="right" vertical="center"/>
    </xf>
    <xf numFmtId="165" fontId="2" fillId="0" borderId="0" xfId="4" applyNumberFormat="1" applyFont="1" applyAlignment="1">
      <alignment horizontal="right" vertical="center"/>
    </xf>
    <xf numFmtId="165" fontId="3" fillId="0" borderId="0" xfId="4" applyNumberFormat="1" applyFont="1" applyAlignment="1">
      <alignment horizontal="right" vertical="center"/>
    </xf>
    <xf numFmtId="165" fontId="3" fillId="0" borderId="0" xfId="1" applyNumberFormat="1" applyFont="1" applyAlignment="1">
      <alignment horizontal="right" vertical="center"/>
    </xf>
    <xf numFmtId="0" fontId="5" fillId="0" borderId="0" xfId="0" applyFont="1"/>
    <xf numFmtId="0" fontId="6" fillId="0" borderId="0" xfId="0" applyFont="1" applyAlignment="1">
      <alignment vertical="center"/>
    </xf>
    <xf numFmtId="9" fontId="2" fillId="0" borderId="0" xfId="4" applyFont="1" applyAlignment="1">
      <alignment horizontal="right" vertical="center"/>
    </xf>
    <xf numFmtId="165" fontId="3" fillId="0" borderId="0" xfId="4" applyNumberFormat="1" applyFont="1" applyFill="1"/>
    <xf numFmtId="0" fontId="7" fillId="0" borderId="0" xfId="0" applyFont="1"/>
    <xf numFmtId="166" fontId="2" fillId="0" borderId="0" xfId="1" applyNumberFormat="1" applyFont="1" applyAlignment="1">
      <alignment horizontal="right" vertical="center"/>
    </xf>
    <xf numFmtId="0" fontId="0" fillId="0" borderId="0" xfId="0" quotePrefix="1" applyAlignment="1">
      <alignment vertical="center"/>
    </xf>
    <xf numFmtId="0" fontId="8" fillId="2" borderId="0" xfId="0" applyFont="1" applyFill="1" applyAlignment="1">
      <alignment vertical="center"/>
    </xf>
    <xf numFmtId="167" fontId="8" fillId="2" borderId="0" xfId="1" applyNumberFormat="1" applyFont="1" applyFill="1" applyAlignment="1">
      <alignment horizontal="right" vertical="center"/>
    </xf>
    <xf numFmtId="165" fontId="2" fillId="0" borderId="0" xfId="4" applyNumberFormat="1" applyFont="1" applyFill="1" applyAlignment="1">
      <alignment horizontal="right" vertical="center"/>
    </xf>
    <xf numFmtId="167" fontId="3" fillId="0" borderId="0" xfId="1" applyNumberFormat="1" applyFont="1" applyFill="1" applyAlignment="1">
      <alignment horizontal="right" vertical="center"/>
    </xf>
    <xf numFmtId="0" fontId="9" fillId="0" borderId="0" xfId="0" applyFont="1" applyAlignment="1">
      <alignment vertical="center"/>
    </xf>
    <xf numFmtId="167" fontId="10" fillId="0" borderId="0" xfId="1" applyNumberFormat="1" applyFont="1" applyAlignment="1">
      <alignment horizontal="right" vertical="center"/>
    </xf>
    <xf numFmtId="167" fontId="11" fillId="0" borderId="0" xfId="1" applyNumberFormat="1" applyFont="1" applyAlignment="1">
      <alignment horizontal="right" vertical="center"/>
    </xf>
    <xf numFmtId="165" fontId="12" fillId="0" borderId="0" xfId="1" applyNumberFormat="1" applyFont="1" applyAlignment="1">
      <alignment horizontal="right" vertical="center"/>
    </xf>
    <xf numFmtId="164" fontId="10" fillId="0" borderId="0" xfId="1" applyFont="1" applyAlignment="1">
      <alignment horizontal="right" vertical="center"/>
    </xf>
    <xf numFmtId="165" fontId="10" fillId="0" borderId="0" xfId="4" applyNumberFormat="1" applyFont="1" applyAlignment="1">
      <alignment horizontal="right" vertical="center"/>
    </xf>
    <xf numFmtId="165" fontId="11" fillId="0" borderId="0" xfId="4" applyNumberFormat="1" applyFont="1" applyAlignment="1">
      <alignment horizontal="right" vertical="center"/>
    </xf>
    <xf numFmtId="167" fontId="12" fillId="0" borderId="0" xfId="1" applyNumberFormat="1" applyFont="1" applyAlignment="1">
      <alignment horizontal="right" vertical="center"/>
    </xf>
    <xf numFmtId="167" fontId="9" fillId="0" borderId="0" xfId="1" applyNumberFormat="1" applyFont="1" applyAlignment="1">
      <alignment horizontal="right" vertical="center"/>
    </xf>
    <xf numFmtId="164" fontId="3" fillId="0" borderId="0" xfId="1" applyFont="1" applyAlignment="1">
      <alignment horizontal="right" vertical="center"/>
    </xf>
    <xf numFmtId="167" fontId="10" fillId="0" borderId="0" xfId="1" applyNumberFormat="1" applyFont="1" applyFill="1" applyAlignment="1">
      <alignment horizontal="right" vertical="center"/>
    </xf>
    <xf numFmtId="167" fontId="13" fillId="0" borderId="0" xfId="1" applyNumberFormat="1" applyFont="1" applyFill="1" applyAlignment="1">
      <alignment horizontal="right" vertical="center"/>
    </xf>
    <xf numFmtId="165" fontId="12" fillId="0" borderId="0" xfId="4" applyNumberFormat="1" applyFont="1" applyAlignment="1">
      <alignment horizontal="right" vertical="center"/>
    </xf>
    <xf numFmtId="165" fontId="10" fillId="0" borderId="0" xfId="4" applyNumberFormat="1" applyFont="1" applyFill="1" applyAlignment="1">
      <alignment horizontal="right" vertical="center"/>
    </xf>
    <xf numFmtId="164" fontId="2" fillId="0" borderId="0" xfId="1" applyFont="1" applyAlignment="1">
      <alignment horizontal="right" vertical="center"/>
    </xf>
    <xf numFmtId="166" fontId="14" fillId="0" borderId="0" xfId="1" applyNumberFormat="1" applyFont="1"/>
    <xf numFmtId="166" fontId="14" fillId="0" borderId="0" xfId="1" applyNumberFormat="1" applyFont="1" applyFill="1"/>
    <xf numFmtId="164" fontId="2" fillId="0" borderId="0" xfId="1" applyFont="1" applyFill="1" applyAlignment="1">
      <alignment horizontal="right" vertical="center"/>
    </xf>
    <xf numFmtId="164" fontId="3" fillId="0" borderId="0" xfId="1" applyFont="1" applyFill="1" applyAlignment="1">
      <alignment horizontal="right" vertical="center"/>
    </xf>
    <xf numFmtId="165" fontId="0" fillId="0" borderId="0" xfId="0" applyNumberFormat="1"/>
    <xf numFmtId="165" fontId="9" fillId="0" borderId="0" xfId="4" applyNumberFormat="1" applyFont="1" applyAlignment="1">
      <alignment horizontal="right" vertical="center"/>
    </xf>
    <xf numFmtId="167" fontId="2" fillId="0" borderId="0" xfId="1" applyNumberFormat="1" applyFont="1" applyFill="1" applyAlignment="1">
      <alignment horizontal="right" vertical="center"/>
    </xf>
    <xf numFmtId="164" fontId="6" fillId="0" borderId="0" xfId="0" applyNumberFormat="1" applyFont="1" applyAlignment="1">
      <alignment vertical="center"/>
    </xf>
    <xf numFmtId="165" fontId="11" fillId="0" borderId="0" xfId="4" applyNumberFormat="1" applyFont="1" applyFill="1" applyAlignment="1">
      <alignment horizontal="right" vertical="center"/>
    </xf>
    <xf numFmtId="168" fontId="2" fillId="0" borderId="0" xfId="4" applyNumberFormat="1" applyFont="1" applyAlignment="1">
      <alignment horizontal="right" vertical="center"/>
    </xf>
    <xf numFmtId="0" fontId="0" fillId="0" borderId="0" xfId="0" applyAlignment="1">
      <alignment vertical="center" wrapText="1"/>
    </xf>
    <xf numFmtId="167" fontId="15" fillId="0" borderId="0" xfId="1" applyNumberFormat="1" applyFont="1" applyAlignment="1">
      <alignment vertical="center" wrapText="1"/>
    </xf>
    <xf numFmtId="166" fontId="6" fillId="0" borderId="0" xfId="0" applyNumberFormat="1" applyFont="1" applyAlignment="1">
      <alignment vertical="center"/>
    </xf>
    <xf numFmtId="4" fontId="3" fillId="0" borderId="0" xfId="1" applyNumberFormat="1" applyFont="1" applyAlignment="1">
      <alignment horizontal="right" vertical="center"/>
    </xf>
    <xf numFmtId="165" fontId="3" fillId="0" borderId="0" xfId="4" applyNumberFormat="1" applyFont="1" applyFill="1" applyAlignment="1">
      <alignment horizontal="right" vertical="center"/>
    </xf>
    <xf numFmtId="167" fontId="12" fillId="0" borderId="0" xfId="1" applyNumberFormat="1" applyFont="1" applyFill="1" applyAlignment="1">
      <alignment horizontal="right" vertical="center"/>
    </xf>
    <xf numFmtId="167" fontId="5" fillId="0" borderId="0" xfId="0" applyNumberFormat="1" applyFont="1"/>
    <xf numFmtId="167" fontId="4" fillId="0" borderId="0" xfId="1" applyNumberFormat="1" applyFont="1" applyAlignment="1">
      <alignment horizontal="right" vertical="center"/>
    </xf>
    <xf numFmtId="0" fontId="8" fillId="2" borderId="0" xfId="0" applyFont="1" applyFill="1" applyAlignment="1">
      <alignment horizontal="left"/>
    </xf>
    <xf numFmtId="0" fontId="8" fillId="2" borderId="0" xfId="0" applyFont="1" applyFill="1"/>
    <xf numFmtId="166" fontId="3" fillId="2" borderId="0" xfId="1" applyNumberFormat="1" applyFont="1" applyFill="1" applyAlignment="1">
      <alignment horizontal="right" vertical="center"/>
    </xf>
    <xf numFmtId="167" fontId="4" fillId="0" borderId="0" xfId="0" applyNumberFormat="1" applyFont="1" applyAlignment="1">
      <alignment horizontal="right" vertical="center"/>
    </xf>
    <xf numFmtId="169" fontId="4" fillId="0" borderId="0" xfId="0" applyNumberFormat="1" applyFont="1" applyAlignment="1">
      <alignment horizontal="right" vertical="center"/>
    </xf>
    <xf numFmtId="0" fontId="4" fillId="0" borderId="0" xfId="0" applyFont="1" applyAlignment="1">
      <alignment horizontal="right" vertical="center"/>
    </xf>
    <xf numFmtId="165" fontId="6" fillId="0" borderId="0" xfId="4" applyNumberFormat="1" applyFont="1" applyFill="1" applyAlignment="1">
      <alignment horizontal="right" vertical="center"/>
    </xf>
    <xf numFmtId="0" fontId="18" fillId="2" borderId="0" xfId="0" applyFont="1" applyFill="1" applyAlignment="1">
      <alignment horizontal="right" vertical="center"/>
    </xf>
    <xf numFmtId="0" fontId="19" fillId="0" borderId="0" xfId="0" applyFont="1" applyAlignment="1">
      <alignment horizontal="right" vertical="center"/>
    </xf>
    <xf numFmtId="167" fontId="19" fillId="0" borderId="0" xfId="0" applyNumberFormat="1" applyFont="1" applyAlignment="1">
      <alignment horizontal="right" vertical="center"/>
    </xf>
    <xf numFmtId="165" fontId="19" fillId="0" borderId="0" xfId="4" applyNumberFormat="1" applyFont="1" applyAlignment="1">
      <alignment horizontal="right" vertical="center"/>
    </xf>
    <xf numFmtId="0" fontId="18" fillId="0" borderId="0" xfId="0" applyFont="1" applyAlignment="1">
      <alignment horizontal="right" vertical="center"/>
    </xf>
    <xf numFmtId="165" fontId="18" fillId="0" borderId="0" xfId="4" applyNumberFormat="1" applyFont="1" applyAlignment="1">
      <alignment horizontal="right" vertical="center"/>
    </xf>
    <xf numFmtId="0" fontId="20" fillId="0" borderId="0" xfId="0" applyFont="1" applyAlignment="1">
      <alignment horizontal="right"/>
    </xf>
    <xf numFmtId="167" fontId="19" fillId="0" borderId="0" xfId="1" applyNumberFormat="1" applyFont="1" applyAlignment="1">
      <alignment horizontal="right" vertical="center"/>
    </xf>
    <xf numFmtId="167" fontId="18" fillId="2" borderId="0" xfId="1" applyNumberFormat="1" applyFont="1" applyFill="1" applyAlignment="1">
      <alignment horizontal="right" vertical="center"/>
    </xf>
    <xf numFmtId="165" fontId="19" fillId="0" borderId="0" xfId="0" applyNumberFormat="1" applyFont="1" applyAlignment="1">
      <alignment horizontal="right" vertical="center"/>
    </xf>
    <xf numFmtId="165" fontId="18" fillId="0" borderId="0" xfId="0" applyNumberFormat="1" applyFont="1" applyAlignment="1">
      <alignment horizontal="right" vertical="center"/>
    </xf>
    <xf numFmtId="10" fontId="2" fillId="0" borderId="0" xfId="4" applyNumberFormat="1" applyFont="1" applyAlignment="1">
      <alignment horizontal="right" vertical="center"/>
    </xf>
    <xf numFmtId="10" fontId="3" fillId="0" borderId="0" xfId="4" applyNumberFormat="1" applyFont="1" applyFill="1" applyAlignment="1">
      <alignment horizontal="right" vertical="center"/>
    </xf>
    <xf numFmtId="10" fontId="19" fillId="0" borderId="0" xfId="0" applyNumberFormat="1" applyFont="1" applyAlignment="1">
      <alignment horizontal="right" vertical="center"/>
    </xf>
    <xf numFmtId="164" fontId="3" fillId="2" borderId="0" xfId="1" applyFont="1" applyFill="1" applyAlignment="1">
      <alignment horizontal="right" vertical="center"/>
    </xf>
    <xf numFmtId="164" fontId="2" fillId="0" borderId="0" xfId="4" applyNumberFormat="1" applyFont="1" applyAlignment="1">
      <alignment horizontal="right" vertical="center"/>
    </xf>
    <xf numFmtId="164" fontId="4" fillId="0" borderId="0" xfId="1" applyFont="1" applyAlignment="1">
      <alignment horizontal="right" vertical="center"/>
    </xf>
    <xf numFmtId="164" fontId="15" fillId="0" borderId="0" xfId="1" applyFont="1" applyAlignment="1">
      <alignment vertical="center" wrapText="1"/>
    </xf>
    <xf numFmtId="164" fontId="5" fillId="0" borderId="0" xfId="0" applyNumberFormat="1" applyFont="1"/>
    <xf numFmtId="164" fontId="4" fillId="0" borderId="0" xfId="4" applyNumberFormat="1" applyFont="1" applyFill="1" applyAlignment="1">
      <alignment horizontal="right" vertical="center"/>
    </xf>
    <xf numFmtId="165" fontId="4" fillId="0" borderId="0" xfId="4" applyNumberFormat="1" applyFont="1" applyFill="1" applyAlignment="1">
      <alignment horizontal="right" vertical="center"/>
    </xf>
    <xf numFmtId="10" fontId="12" fillId="0" borderId="0" xfId="4" applyNumberFormat="1" applyFont="1" applyFill="1" applyAlignment="1">
      <alignment horizontal="right" vertical="center"/>
    </xf>
    <xf numFmtId="10" fontId="12" fillId="0" borderId="0" xfId="4" applyNumberFormat="1" applyFont="1" applyAlignment="1">
      <alignment horizontal="right" vertical="center"/>
    </xf>
    <xf numFmtId="10" fontId="12" fillId="2" borderId="0" xfId="4" applyNumberFormat="1" applyFont="1" applyFill="1" applyAlignment="1">
      <alignment horizontal="right" vertical="center"/>
    </xf>
    <xf numFmtId="9" fontId="9" fillId="0" borderId="0" xfId="4" applyFont="1" applyAlignment="1">
      <alignment horizontal="right" vertical="center"/>
    </xf>
    <xf numFmtId="165" fontId="21" fillId="0" borderId="0" xfId="4" applyNumberFormat="1" applyFont="1" applyAlignment="1">
      <alignment horizontal="right" vertical="center"/>
    </xf>
    <xf numFmtId="10" fontId="4" fillId="0" borderId="0" xfId="4" applyNumberFormat="1" applyFont="1" applyAlignment="1">
      <alignment horizontal="right" vertical="center"/>
    </xf>
    <xf numFmtId="165" fontId="0" fillId="0" borderId="0" xfId="4" applyNumberFormat="1" applyFont="1" applyFill="1"/>
    <xf numFmtId="165" fontId="3" fillId="0" borderId="0" xfId="4" applyNumberFormat="1" applyFont="1" applyAlignment="1">
      <alignment vertical="center"/>
    </xf>
    <xf numFmtId="165" fontId="21" fillId="0" borderId="0" xfId="4" applyNumberFormat="1" applyFont="1" applyFill="1" applyAlignment="1">
      <alignment horizontal="right" vertical="center"/>
    </xf>
    <xf numFmtId="165" fontId="9" fillId="0" borderId="0" xfId="4" applyNumberFormat="1" applyFont="1" applyFill="1" applyAlignment="1">
      <alignment horizontal="right" vertical="center"/>
    </xf>
    <xf numFmtId="167" fontId="22" fillId="0" borderId="0" xfId="1" applyNumberFormat="1" applyFont="1" applyFill="1" applyAlignment="1">
      <alignment horizontal="right" vertical="center"/>
    </xf>
    <xf numFmtId="167" fontId="11" fillId="0" borderId="0" xfId="1" applyNumberFormat="1" applyFont="1" applyFill="1" applyAlignment="1">
      <alignment horizontal="right" vertical="center"/>
    </xf>
    <xf numFmtId="165" fontId="4" fillId="0" borderId="0" xfId="0" applyNumberFormat="1" applyFont="1" applyAlignment="1">
      <alignment horizontal="right" vertical="center"/>
    </xf>
    <xf numFmtId="167" fontId="2" fillId="0" borderId="0" xfId="1" applyNumberFormat="1" applyFont="1" applyAlignment="1">
      <alignment horizontal="left" vertical="center"/>
    </xf>
    <xf numFmtId="167" fontId="23" fillId="0" borderId="0" xfId="1" applyNumberFormat="1" applyFont="1" applyAlignment="1">
      <alignment horizontal="left" vertical="center" wrapText="1"/>
    </xf>
    <xf numFmtId="165" fontId="24" fillId="0" borderId="0" xfId="1" applyNumberFormat="1" applyFont="1" applyAlignment="1">
      <alignment horizontal="left" vertical="center" wrapText="1"/>
    </xf>
    <xf numFmtId="167" fontId="24" fillId="0" borderId="0" xfId="1" applyNumberFormat="1" applyFont="1" applyAlignment="1">
      <alignment horizontal="left" vertical="center" wrapText="1"/>
    </xf>
    <xf numFmtId="165" fontId="2" fillId="0" borderId="0" xfId="1" applyNumberFormat="1" applyFont="1" applyAlignment="1">
      <alignment horizontal="left" vertical="center"/>
    </xf>
    <xf numFmtId="167" fontId="25" fillId="0" borderId="0" xfId="1" applyNumberFormat="1" applyFont="1" applyAlignment="1">
      <alignment horizontal="left" vertical="center" wrapText="1"/>
    </xf>
    <xf numFmtId="167" fontId="10" fillId="2" borderId="0" xfId="1" applyNumberFormat="1" applyFont="1" applyFill="1" applyAlignment="1">
      <alignment horizontal="right" vertical="center"/>
    </xf>
    <xf numFmtId="167" fontId="2" fillId="0" borderId="0" xfId="1" quotePrefix="1" applyNumberFormat="1" applyFont="1" applyAlignment="1">
      <alignment horizontal="right" vertical="center"/>
    </xf>
    <xf numFmtId="166" fontId="10" fillId="0" borderId="0" xfId="1" applyNumberFormat="1" applyFont="1" applyAlignment="1">
      <alignment horizontal="right" vertical="center"/>
    </xf>
    <xf numFmtId="10" fontId="18" fillId="0" borderId="0" xfId="4" applyNumberFormat="1" applyFont="1" applyAlignment="1">
      <alignment horizontal="right" vertical="center"/>
    </xf>
    <xf numFmtId="43" fontId="19" fillId="0" borderId="0" xfId="0" applyNumberFormat="1" applyFont="1" applyAlignment="1">
      <alignment horizontal="right" vertical="center"/>
    </xf>
    <xf numFmtId="167" fontId="0" fillId="0" borderId="0" xfId="1" applyNumberFormat="1" applyFont="1"/>
    <xf numFmtId="166" fontId="3" fillId="0" borderId="0" xfId="1" applyNumberFormat="1" applyFont="1" applyAlignment="1">
      <alignment horizontal="right" vertical="center"/>
    </xf>
    <xf numFmtId="171" fontId="2" fillId="0" borderId="0" xfId="1" applyNumberFormat="1" applyFont="1" applyAlignment="1">
      <alignment horizontal="right" vertical="center"/>
    </xf>
  </cellXfs>
  <cellStyles count="759">
    <cellStyle name="Comma" xfId="1" builtinId="3"/>
    <cellStyle name="Comma 10" xfId="637" xr:uid="{1D385BE5-EC2B-4BFF-926B-2A2CAFB2DC1D}"/>
    <cellStyle name="Comma 10 2" xfId="717" xr:uid="{39CCA065-3A48-4729-B4E6-734D7BD69737}"/>
    <cellStyle name="Comma 10 7 2" xfId="7" xr:uid="{23994755-1970-47AC-9394-5AB902DEA135}"/>
    <cellStyle name="Comma 11" xfId="2" xr:uid="{00000000-0005-0000-0000-000001000000}"/>
    <cellStyle name="Comma 11 2" xfId="720" xr:uid="{C271F083-A163-4FD8-8489-1B4810C6160E}"/>
    <cellStyle name="Comma 11 3" xfId="640" xr:uid="{CA5F1E59-34C3-425A-8930-B07F7631C32C}"/>
    <cellStyle name="Comma 12" xfId="643" xr:uid="{FEAEC060-733B-4FCD-8554-7E8CA2D25C1C}"/>
    <cellStyle name="Comma 12 2" xfId="723" xr:uid="{A579DE88-A268-43AB-8B39-8C3F440513BF}"/>
    <cellStyle name="Comma 13" xfId="646" xr:uid="{E4F224CF-68B7-4F06-BC22-B3BDF40C82ED}"/>
    <cellStyle name="Comma 13 2" xfId="726" xr:uid="{9B89D7EE-DD24-4C86-A7C9-BC2FA2C3CD17}"/>
    <cellStyle name="Comma 14" xfId="647" xr:uid="{DC242D6F-4687-4E16-A75D-858F65F6536F}"/>
    <cellStyle name="Comma 14 2" xfId="727" xr:uid="{EBBA7873-9EA8-4B28-B06E-0EA328DBF17E}"/>
    <cellStyle name="Comma 15" xfId="655" xr:uid="{6B8BD28B-541D-4C16-BB83-1204672B4597}"/>
    <cellStyle name="Comma 15 2" xfId="734" xr:uid="{10E18C50-68DF-482B-9465-942C73BB9F28}"/>
    <cellStyle name="Comma 16" xfId="659" xr:uid="{31A0618B-5673-4F9C-9AFB-15D2D20FAF91}"/>
    <cellStyle name="Comma 16 2" xfId="738" xr:uid="{105785C0-0562-449F-AA1C-BBF52DE9B787}"/>
    <cellStyle name="Comma 17" xfId="664" xr:uid="{A046F67F-8A71-4739-9774-3D128F94767E}"/>
    <cellStyle name="Comma 17 2" xfId="743" xr:uid="{424223DB-976C-4107-88A5-B2E989C046FB}"/>
    <cellStyle name="Comma 18" xfId="667" xr:uid="{F5CF3EE2-1EE4-40F4-BF1E-9AB26F85BB5A}"/>
    <cellStyle name="Comma 18 2" xfId="746" xr:uid="{E6F1DB31-48B9-452A-8A63-0DA7068C9D1F}"/>
    <cellStyle name="Comma 19" xfId="669" xr:uid="{5FB43D37-D78E-4163-92F8-D316DDC87CE7}"/>
    <cellStyle name="Comma 19 2" xfId="748" xr:uid="{8B3AB895-F13B-4069-B727-E4E509E947E0}"/>
    <cellStyle name="Comma 2" xfId="3" xr:uid="{00000000-0005-0000-0000-000002000000}"/>
    <cellStyle name="Comma 2 10" xfId="650" xr:uid="{EB99FA48-1FD3-461D-9FD0-166DFBC0932E}"/>
    <cellStyle name="Comma 2 10 2" xfId="730" xr:uid="{61B4BD79-0A20-4CB0-8F90-4129BA95A105}"/>
    <cellStyle name="Comma 2 11" xfId="656" xr:uid="{8568CA6D-0161-482D-90FB-E568D3AFF6A2}"/>
    <cellStyle name="Comma 2 11 2" xfId="735" xr:uid="{B2E30FEA-CC78-4E7C-9C99-23D17767CF68}"/>
    <cellStyle name="Comma 2 12" xfId="672" xr:uid="{825360A2-1301-4235-8847-6EE7F555E648}"/>
    <cellStyle name="Comma 2 13" xfId="11" xr:uid="{60AC6C61-087E-4FE7-BA8D-CC4B0B506BFE}"/>
    <cellStyle name="Comma 2 2" xfId="20" xr:uid="{B6B002A4-A905-4F8C-AF5E-B42A1C83604C}"/>
    <cellStyle name="Comma 2 2 10" xfId="36" xr:uid="{4FD23D2E-68A7-4DE9-A4A8-656D7258F163}"/>
    <cellStyle name="Comma 2 2 11" xfId="48" xr:uid="{8BF791E3-5C7F-4B98-B036-55BBC55148FF}"/>
    <cellStyle name="Comma 2 2 12" xfId="50" xr:uid="{7758A90F-101D-44F2-94F3-F41170757751}"/>
    <cellStyle name="Comma 2 2 13" xfId="60" xr:uid="{270B8ED7-0F69-4013-8D3C-8A9C23545FFE}"/>
    <cellStyle name="Comma 2 2 14" xfId="40" xr:uid="{2AD19678-F636-4202-B867-931E47ABB08F}"/>
    <cellStyle name="Comma 2 2 15" xfId="44" xr:uid="{A9A7CA6A-EAFF-459C-AE0A-500308C2997A}"/>
    <cellStyle name="Comma 2 2 16" xfId="64" xr:uid="{4CCE879C-799A-481C-A5C4-3B4095C02F48}"/>
    <cellStyle name="Comma 2 2 17" xfId="70" xr:uid="{C816BFD2-B709-4CBE-B8B8-6DD64CFC7316}"/>
    <cellStyle name="Comma 2 2 18" xfId="76" xr:uid="{1748C1FA-7B28-4E35-A751-0BD7D7DF4F40}"/>
    <cellStyle name="Comma 2 2 19" xfId="82" xr:uid="{E797E682-17D1-44D6-ABCD-D83645299964}"/>
    <cellStyle name="Comma 2 2 2" xfId="37" xr:uid="{D321152B-B0BF-49D6-9A2E-8DC771FCAB80}"/>
    <cellStyle name="Comma 2 2 2 10" xfId="81" xr:uid="{96B85E9C-71D2-45BA-82BC-9772FF7BECA4}"/>
    <cellStyle name="Comma 2 2 2 11" xfId="87" xr:uid="{129DED22-3693-443E-979A-D9EC9B68EB66}"/>
    <cellStyle name="Comma 2 2 2 12" xfId="93" xr:uid="{E12833F1-33D7-49E4-8203-0C61A8077228}"/>
    <cellStyle name="Comma 2 2 2 13" xfId="99" xr:uid="{23CFD216-3C6A-4351-B667-66C0CD5FBD73}"/>
    <cellStyle name="Comma 2 2 2 14" xfId="105" xr:uid="{904E0726-9DD6-4024-A189-E05ABA8E335B}"/>
    <cellStyle name="Comma 2 2 2 15" xfId="111" xr:uid="{567D3384-07FB-4020-9792-02E37216AB8A}"/>
    <cellStyle name="Comma 2 2 2 16" xfId="117" xr:uid="{344E29AF-E93E-4094-9681-CB4C2DADEBF8}"/>
    <cellStyle name="Comma 2 2 2 17" xfId="122" xr:uid="{447A9C6D-C984-4A19-99BD-9D7DA26FD2B7}"/>
    <cellStyle name="Comma 2 2 2 18" xfId="127" xr:uid="{AB4D23A5-B6F8-42F3-BB73-E9F0D0ABA129}"/>
    <cellStyle name="Comma 2 2 2 19" xfId="132" xr:uid="{00ABC439-7681-4717-8FC3-3718BAA5E009}"/>
    <cellStyle name="Comma 2 2 2 2" xfId="38" xr:uid="{4DA93EE6-E8E2-41E0-9A5D-ED5897AE0F8E}"/>
    <cellStyle name="Comma 2 2 2 2 10" xfId="101" xr:uid="{61700380-8197-4A5D-B1E4-54FFD23CF3A2}"/>
    <cellStyle name="Comma 2 2 2 2 11" xfId="107" xr:uid="{8284ACE8-C39F-4246-A01F-919C462A776C}"/>
    <cellStyle name="Comma 2 2 2 2 12" xfId="113" xr:uid="{F7F0543D-47FA-4989-A228-7D1EF755105E}"/>
    <cellStyle name="Comma 2 2 2 2 13" xfId="118" xr:uid="{7522F82A-9E2C-433C-B96C-AEB1DA6C004C}"/>
    <cellStyle name="Comma 2 2 2 2 14" xfId="123" xr:uid="{3F16FD46-81D9-4BC5-BBE3-7D6B1F2F7F04}"/>
    <cellStyle name="Comma 2 2 2 2 15" xfId="128" xr:uid="{0650607D-71A9-4978-A440-49F67B0D09FA}"/>
    <cellStyle name="Comma 2 2 2 2 16" xfId="133" xr:uid="{0E8362E4-0CE5-44FE-9135-0940AF6D65DE}"/>
    <cellStyle name="Comma 2 2 2 2 17" xfId="138" xr:uid="{7CFF3AB8-5881-453F-A1FB-88D8D6ACFEAC}"/>
    <cellStyle name="Comma 2 2 2 2 18" xfId="143" xr:uid="{1976C4F9-9B71-49D2-84FD-21F16C6B025F}"/>
    <cellStyle name="Comma 2 2 2 2 19" xfId="148" xr:uid="{9898C1BE-6B26-4155-8CAC-04E8BD229C52}"/>
    <cellStyle name="Comma 2 2 2 2 2" xfId="55" xr:uid="{9F9A14B0-4582-46DA-805C-89342273E71C}"/>
    <cellStyle name="Comma 2 2 2 2 2 10" xfId="108" xr:uid="{56FB39D2-D2A6-4D1F-B268-10FAF5306166}"/>
    <cellStyle name="Comma 2 2 2 2 2 11" xfId="114" xr:uid="{EFAAA327-AA2E-412B-B37D-1BF2666B788C}"/>
    <cellStyle name="Comma 2 2 2 2 2 12" xfId="119" xr:uid="{77C0E05C-D875-4F6D-9C18-CB58F97827F6}"/>
    <cellStyle name="Comma 2 2 2 2 2 13" xfId="124" xr:uid="{272C2A31-24F8-46F2-B090-37D10F5B1AEE}"/>
    <cellStyle name="Comma 2 2 2 2 2 14" xfId="129" xr:uid="{A9C89CD4-C9A0-44BA-8E8C-A11A8A4DEFAC}"/>
    <cellStyle name="Comma 2 2 2 2 2 15" xfId="134" xr:uid="{70C19AC0-2868-4E71-B6AC-450A09F058FF}"/>
    <cellStyle name="Comma 2 2 2 2 2 16" xfId="139" xr:uid="{6776F72D-8BEB-482D-AC9B-84CC85FE6E63}"/>
    <cellStyle name="Comma 2 2 2 2 2 17" xfId="144" xr:uid="{98A38720-492A-48C2-B3F8-46D5EB6CDA85}"/>
    <cellStyle name="Comma 2 2 2 2 2 18" xfId="149" xr:uid="{F9AD08F1-3C25-4608-8DCD-B0696174E094}"/>
    <cellStyle name="Comma 2 2 2 2 2 19" xfId="155" xr:uid="{DE1FEB03-BA54-4D02-8B2D-15015AC6FAC0}"/>
    <cellStyle name="Comma 2 2 2 2 2 2" xfId="56" xr:uid="{1DFD5AA3-4342-4A29-89B2-2FABA8199720}"/>
    <cellStyle name="Comma 2 2 2 2 2 2 10" xfId="348" xr:uid="{BCFE0430-E512-4FA1-8691-A93AFB3444A6}"/>
    <cellStyle name="Comma 2 2 2 2 2 2 11" xfId="360" xr:uid="{D7C13D22-D63D-4308-B457-855E9AACB7D7}"/>
    <cellStyle name="Comma 2 2 2 2 2 2 12" xfId="370" xr:uid="{2FABB584-F6CD-4F7D-9938-5FA4F70E4707}"/>
    <cellStyle name="Comma 2 2 2 2 2 2 13" xfId="379" xr:uid="{6834DE42-2362-4508-AF0D-CF348E6CB88F}"/>
    <cellStyle name="Comma 2 2 2 2 2 2 14" xfId="387" xr:uid="{09740DFE-B355-4C00-849F-3816A6EC1BF9}"/>
    <cellStyle name="Comma 2 2 2 2 2 2 15" xfId="317" xr:uid="{5F2FCC70-A152-474B-A866-0836AC4ECE4A}"/>
    <cellStyle name="Comma 2 2 2 2 2 2 16" xfId="420" xr:uid="{98E04E55-F2CE-4680-BC30-23A7F5011E03}"/>
    <cellStyle name="Comma 2 2 2 2 2 2 17" xfId="455" xr:uid="{1B576735-93C5-4068-BF20-3472F3CA6F19}"/>
    <cellStyle name="Comma 2 2 2 2 2 2 18" xfId="530" xr:uid="{C53AB750-0F3D-4ADB-9316-F2CDB48260AE}"/>
    <cellStyle name="Comma 2 2 2 2 2 2 19" xfId="435" xr:uid="{90022281-6198-4E3E-BEC5-987365851B20}"/>
    <cellStyle name="Comma 2 2 2 2 2 2 2" xfId="181" xr:uid="{FC03F5EF-5D3A-4B90-BB7C-26971C9E7C28}"/>
    <cellStyle name="Comma 2 2 2 2 2 2 2 10" xfId="206" xr:uid="{346274DF-8C9B-407E-B5ED-9DCD461C1A76}"/>
    <cellStyle name="Comma 2 2 2 2 2 2 2 11" xfId="196" xr:uid="{44BEA942-5843-42DB-BCA0-4BE684A303B1}"/>
    <cellStyle name="Comma 2 2 2 2 2 2 2 12" xfId="212" xr:uid="{AF124EF1-BF65-4BD4-9CED-762474E10532}"/>
    <cellStyle name="Comma 2 2 2 2 2 2 2 13" xfId="251" xr:uid="{7AFCAEE8-E84C-4F2F-8627-FFD26E5AF5DB}"/>
    <cellStyle name="Comma 2 2 2 2 2 2 2 14" xfId="272" xr:uid="{FCACBCF4-C80D-4B22-9591-6E07839E72B9}"/>
    <cellStyle name="Comma 2 2 2 2 2 2 2 15" xfId="344" xr:uid="{BDCE3FA3-C349-4809-8127-79DFC736A272}"/>
    <cellStyle name="Comma 2 2 2 2 2 2 2 16" xfId="421" xr:uid="{82AA2D6B-CDBC-4718-B3A5-BEEF7788D438}"/>
    <cellStyle name="Comma 2 2 2 2 2 2 2 17" xfId="538" xr:uid="{BCF4D89B-A588-4FBE-A978-133BE50BD722}"/>
    <cellStyle name="Comma 2 2 2 2 2 2 2 18" xfId="417" xr:uid="{71F95143-BF70-42A5-B36E-947792FA9C2D}"/>
    <cellStyle name="Comma 2 2 2 2 2 2 2 19" xfId="504" xr:uid="{5590DD2D-31F2-46EE-AD64-AA911AB0A03C}"/>
    <cellStyle name="Comma 2 2 2 2 2 2 2 2" xfId="182" xr:uid="{0F225179-84E9-4E88-B6FF-1C0BF65FFD07}"/>
    <cellStyle name="Comma 2 2 2 2 2 2 2 2 10" xfId="513" xr:uid="{0E4331EB-07CC-4CF5-A4DF-6555D78E7B38}"/>
    <cellStyle name="Comma 2 2 2 2 2 2 2 2 11" xfId="459" xr:uid="{E946645F-D88B-4A94-8465-8765411F4C22}"/>
    <cellStyle name="Comma 2 2 2 2 2 2 2 2 12" xfId="432" xr:uid="{4B4C06F6-3FC3-4D49-B875-35ABD6330751}"/>
    <cellStyle name="Comma 2 2 2 2 2 2 2 2 13" xfId="575" xr:uid="{2AE49A49-4C3F-42CA-81F7-7B83094B8DCE}"/>
    <cellStyle name="Comma 2 2 2 2 2 2 2 2 14" xfId="526" xr:uid="{D156002C-F5F0-496A-A437-C16329E5A47D}"/>
    <cellStyle name="Comma 2 2 2 2 2 2 2 2 15" xfId="536" xr:uid="{7DBC4F3B-3297-429F-9797-692C16BF7C30}"/>
    <cellStyle name="Comma 2 2 2 2 2 2 2 2 16" xfId="426" xr:uid="{D0261202-8C90-482F-BC9C-666BA59D2FF8}"/>
    <cellStyle name="Comma 2 2 2 2 2 2 2 2 17" xfId="429" xr:uid="{1819A35A-8979-4215-B288-63D3F49A9941}"/>
    <cellStyle name="Comma 2 2 2 2 2 2 2 2 18" xfId="528" xr:uid="{E7F0DFEC-5429-4EBF-8723-8E503FA7F00D}"/>
    <cellStyle name="Comma 2 2 2 2 2 2 2 2 19" xfId="511" xr:uid="{0336D3FB-E438-4148-8DA3-AF34722EB8E0}"/>
    <cellStyle name="Comma 2 2 2 2 2 2 2 2 2" xfId="456" xr:uid="{7257C5AE-E847-412D-9AB6-D73F35091537}"/>
    <cellStyle name="Comma 2 2 2 2 2 2 2 2 2 10" xfId="566" xr:uid="{72FDD483-C0C7-4714-B15D-C67C9C1B5A40}"/>
    <cellStyle name="Comma 2 2 2 2 2 2 2 2 2 11" xfId="569" xr:uid="{D5D77AD1-9CEA-40B3-AE2B-1E824DFC0BE7}"/>
    <cellStyle name="Comma 2 2 2 2 2 2 2 2 2 12" xfId="572" xr:uid="{4FACFA56-C7ED-4035-A948-B8D565259DDF}"/>
    <cellStyle name="Comma 2 2 2 2 2 2 2 2 2 13" xfId="446" xr:uid="{C882F1A0-E08F-4DDB-B46E-3FB8B58971C5}"/>
    <cellStyle name="Comma 2 2 2 2 2 2 2 2 2 14" xfId="576" xr:uid="{5CAE105E-F61E-4866-97AE-B9918DEE34B8}"/>
    <cellStyle name="Comma 2 2 2 2 2 2 2 2 2 15" xfId="579" xr:uid="{40BBED82-B77D-438D-A43D-21959F8C7E65}"/>
    <cellStyle name="Comma 2 2 2 2 2 2 2 2 2 16" xfId="582" xr:uid="{1637B688-1F18-489E-9C1B-6FC9223591EC}"/>
    <cellStyle name="Comma 2 2 2 2 2 2 2 2 2 17" xfId="585" xr:uid="{60674751-A1B1-4E05-B34B-D21976D104D9}"/>
    <cellStyle name="Comma 2 2 2 2 2 2 2 2 2 18" xfId="588" xr:uid="{159CEAE8-BC6D-42EA-A0FE-D29569043DA5}"/>
    <cellStyle name="Comma 2 2 2 2 2 2 2 2 2 19" xfId="590" xr:uid="{F9BF6686-6696-40F6-8856-D936C1BA9D26}"/>
    <cellStyle name="Comma 2 2 2 2 2 2 2 2 2 2" xfId="457" xr:uid="{EA5408ED-98C3-4021-B7F3-9A8AEB607049}"/>
    <cellStyle name="Comma 2 2 2 2 2 2 2 2 2 20" xfId="592" xr:uid="{60C2EF63-5392-47F2-9343-0589D845B014}"/>
    <cellStyle name="Comma 2 2 2 2 2 2 2 2 2 21" xfId="594" xr:uid="{2A218440-7497-4E99-BCF7-05E420C3BCAF}"/>
    <cellStyle name="Comma 2 2 2 2 2 2 2 2 2 22" xfId="596" xr:uid="{45B5F822-1554-4998-87BF-ACAAA2CA3CA1}"/>
    <cellStyle name="Comma 2 2 2 2 2 2 2 2 2 23" xfId="598" xr:uid="{71F48405-FE79-4BBD-A06C-C62FF7F9527F}"/>
    <cellStyle name="Comma 2 2 2 2 2 2 2 2 2 24" xfId="600" xr:uid="{C2D2E652-7066-46EC-8140-5EF6C4681E98}"/>
    <cellStyle name="Comma 2 2 2 2 2 2 2 2 2 25" xfId="601" xr:uid="{CB019DA9-DFA3-40AD-97ED-FB1BCDBFB36D}"/>
    <cellStyle name="Comma 2 2 2 2 2 2 2 2 2 26" xfId="602" xr:uid="{568E9AC0-463E-4C6F-8285-8DC07E4D8841}"/>
    <cellStyle name="Comma 2 2 2 2 2 2 2 2 2 3" xfId="540" xr:uid="{431F103D-AE44-476F-B3C4-7DDA2B01F75E}"/>
    <cellStyle name="Comma 2 2 2 2 2 2 2 2 2 4" xfId="543" xr:uid="{4140352B-82B7-41CF-905B-9EBA3DED6096}"/>
    <cellStyle name="Comma 2 2 2 2 2 2 2 2 2 5" xfId="546" xr:uid="{ED3157FC-15D2-4EC6-A55B-7F58C8FC6061}"/>
    <cellStyle name="Comma 2 2 2 2 2 2 2 2 2 6" xfId="549" xr:uid="{9711CE05-56BE-4D05-8D10-BD0133483A83}"/>
    <cellStyle name="Comma 2 2 2 2 2 2 2 2 2 7" xfId="553" xr:uid="{FDC31C0E-2B8E-43C2-877B-BEACEC79D331}"/>
    <cellStyle name="Comma 2 2 2 2 2 2 2 2 2 8" xfId="558" xr:uid="{AAD26BB2-0585-42A7-B85C-DB459C9C3D1D}"/>
    <cellStyle name="Comma 2 2 2 2 2 2 2 2 2 9" xfId="563" xr:uid="{42D34A26-A207-4D35-9271-AD44473CBD0C}"/>
    <cellStyle name="Comma 2 2 2 2 2 2 2 2 20" xfId="564" xr:uid="{EB12F0D2-C19F-459B-819E-FB3E46BFD5A4}"/>
    <cellStyle name="Comma 2 2 2 2 2 2 2 2 21" xfId="444" xr:uid="{A3C7D42B-3875-4027-A29F-056CF59D30E5}"/>
    <cellStyle name="Comma 2 2 2 2 2 2 2 2 22" xfId="501" xr:uid="{DDEBD9D0-9073-459C-B2BD-9898772C2402}"/>
    <cellStyle name="Comma 2 2 2 2 2 2 2 2 23" xfId="423" xr:uid="{8924F832-DE9D-46CB-BE0B-F3573223F8A8}"/>
    <cellStyle name="Comma 2 2 2 2 2 2 2 2 24" xfId="498" xr:uid="{9AD5892F-9942-4C71-AF3C-CF0E1CBF4867}"/>
    <cellStyle name="Comma 2 2 2 2 2 2 2 2 25" xfId="441" xr:uid="{8076EF84-72D5-4790-B6E2-4C903EF87137}"/>
    <cellStyle name="Comma 2 2 2 2 2 2 2 2 26" xfId="493" xr:uid="{57B37139-5040-4B78-BD61-5FF20AD09B2D}"/>
    <cellStyle name="Comma 2 2 2 2 2 2 2 2 3" xfId="412" xr:uid="{71DDC266-CA55-4D98-A5AC-96376C10BC3B}"/>
    <cellStyle name="Comma 2 2 2 2 2 2 2 2 4" xfId="413" xr:uid="{16ED6576-C80C-49B6-B058-CE33E35A958E}"/>
    <cellStyle name="Comma 2 2 2 2 2 2 2 2 5" xfId="512" xr:uid="{3C757503-53DA-46BB-90C3-EFADFFC88C36}"/>
    <cellStyle name="Comma 2 2 2 2 2 2 2 2 6" xfId="497" xr:uid="{26BCBC0A-566A-4345-A4F9-3C39C4B76538}"/>
    <cellStyle name="Comma 2 2 2 2 2 2 2 2 7" xfId="425" xr:uid="{331F59A6-CB83-4022-BE0B-2564C99E7E8C}"/>
    <cellStyle name="Comma 2 2 2 2 2 2 2 2 8" xfId="533" xr:uid="{976A7D70-148C-4B3D-8673-152F9D061B4A}"/>
    <cellStyle name="Comma 2 2 2 2 2 2 2 2 9" xfId="438" xr:uid="{95E35D9C-FF5F-4FF4-A7ED-2A7624B3D260}"/>
    <cellStyle name="Comma 2 2 2 2 2 2 2 20" xfId="469" xr:uid="{9FE14D33-349A-4AB2-BCD1-19C582528A6A}"/>
    <cellStyle name="Comma 2 2 2 2 2 2 2 21" xfId="484" xr:uid="{125F93A9-5B7C-436B-9A6B-C240218F606F}"/>
    <cellStyle name="Comma 2 2 2 2 2 2 2 22" xfId="448" xr:uid="{B3CA48F6-2996-4BCE-BCE9-31FC22986768}"/>
    <cellStyle name="Comma 2 2 2 2 2 2 2 23" xfId="416" xr:uid="{7BD02780-AA7B-4AB4-8E55-8B8218EBF503}"/>
    <cellStyle name="Comma 2 2 2 2 2 2 2 24" xfId="490" xr:uid="{5FB13DCB-E0CF-4A69-A73C-A0C05AA76A1F}"/>
    <cellStyle name="Comma 2 2 2 2 2 2 2 25" xfId="463" xr:uid="{C918B2DD-736F-47E3-BC4D-EF21F532C32A}"/>
    <cellStyle name="Comma 2 2 2 2 2 2 2 26" xfId="481" xr:uid="{08D93E94-AD46-48ED-819D-3D203AC0E0D4}"/>
    <cellStyle name="Comma 2 2 2 2 2 2 2 27" xfId="535" xr:uid="{6A0CA6AD-D85E-42F3-AFE7-D67ADE1965D0}"/>
    <cellStyle name="Comma 2 2 2 2 2 2 2 28" xfId="518" xr:uid="{D92D6064-E59B-4ACE-A76D-5E9B8C4EB681}"/>
    <cellStyle name="Comma 2 2 2 2 2 2 2 29" xfId="424" xr:uid="{0AE5D2FD-CAF4-4A72-9A12-F92FD8433C1C}"/>
    <cellStyle name="Comma 2 2 2 2 2 2 2 3" xfId="185" xr:uid="{8E4E99DA-78B9-4DBF-A99D-6C353A7DCCA1}"/>
    <cellStyle name="Comma 2 2 2 2 2 2 2 30" xfId="522" xr:uid="{8997E5AC-8446-4B43-B881-5EFDB7A58772}"/>
    <cellStyle name="Comma 2 2 2 2 2 2 2 31" xfId="556" xr:uid="{333AAC5F-D838-42DB-B5D0-F64B5F4C18C0}"/>
    <cellStyle name="Comma 2 2 2 2 2 2 2 32" xfId="422" xr:uid="{A80D5324-3F22-40C6-9C6C-31B85B11FADC}"/>
    <cellStyle name="Comma 2 2 2 2 2 2 2 33" xfId="439" xr:uid="{1E7377E0-A51A-4C30-B508-FD6AF25443A8}"/>
    <cellStyle name="Comma 2 2 2 2 2 2 2 34" xfId="557" xr:uid="{979555C1-BFA5-4870-A52E-2FE006374D63}"/>
    <cellStyle name="Comma 2 2 2 2 2 2 2 35" xfId="453" xr:uid="{5EBD7C74-A3B9-4089-830D-5E665654E277}"/>
    <cellStyle name="Comma 2 2 2 2 2 2 2 36" xfId="428" xr:uid="{517F7D7A-76D4-4C90-A68F-DF91F7C78F99}"/>
    <cellStyle name="Comma 2 2 2 2 2 2 2 37" xfId="529" xr:uid="{918833E4-98B5-48B0-9FC8-429BD2848829}"/>
    <cellStyle name="Comma 2 2 2 2 2 2 2 38" xfId="508" xr:uid="{7CCB81D9-E4E0-451B-9711-539DE453C7F6}"/>
    <cellStyle name="Comma 2 2 2 2 2 2 2 39" xfId="479" xr:uid="{F0740D6F-EB09-469F-B699-65D5A0E3B4FE}"/>
    <cellStyle name="Comma 2 2 2 2 2 2 2 4" xfId="202" xr:uid="{5955E83C-95D1-4A0D-893F-954F08E48B27}"/>
    <cellStyle name="Comma 2 2 2 2 2 2 2 40" xfId="458" xr:uid="{4B73D672-9844-4488-87D0-D4E43813EFFD}"/>
    <cellStyle name="Comma 2 2 2 2 2 2 2 5" xfId="218" xr:uid="{8F3CF366-752A-4D7D-8108-BEA2A5F53E36}"/>
    <cellStyle name="Comma 2 2 2 2 2 2 2 6" xfId="261" xr:uid="{A5944857-650D-4477-89BE-AE68BE0A3F07}"/>
    <cellStyle name="Comma 2 2 2 2 2 2 2 7" xfId="241" xr:uid="{EF33C18D-B304-47AE-8E17-940AC2F2775A}"/>
    <cellStyle name="Comma 2 2 2 2 2 2 2 8" xfId="173" xr:uid="{0334B7F2-F75E-44F9-A2B0-B81A52F66524}"/>
    <cellStyle name="Comma 2 2 2 2 2 2 2 9" xfId="197" xr:uid="{1D5EDF73-BAF8-42C2-B6E9-870C17881F1E}"/>
    <cellStyle name="Comma 2 2 2 2 2 2 20" xfId="541" xr:uid="{5AEC0574-E319-422B-B545-F13430F7E168}"/>
    <cellStyle name="Comma 2 2 2 2 2 2 21" xfId="544" xr:uid="{A08CC3BE-4F5A-489C-ACD1-D4B27056AA00}"/>
    <cellStyle name="Comma 2 2 2 2 2 2 22" xfId="547" xr:uid="{BEAA1F0B-CECC-4F2C-B74B-2E4E33CDE037}"/>
    <cellStyle name="Comma 2 2 2 2 2 2 23" xfId="551" xr:uid="{046937B4-FF57-458B-B89C-07796E997462}"/>
    <cellStyle name="Comma 2 2 2 2 2 2 24" xfId="555" xr:uid="{F16CF587-4227-491D-AF80-06891A09750B}"/>
    <cellStyle name="Comma 2 2 2 2 2 2 25" xfId="559" xr:uid="{4FA097DF-8B28-4B90-88F4-8ACEEDA9061D}"/>
    <cellStyle name="Comma 2 2 2 2 2 2 26" xfId="565" xr:uid="{ABB31224-3B91-4EFD-BB41-0D01ECC17D83}"/>
    <cellStyle name="Comma 2 2 2 2 2 2 27" xfId="475" xr:uid="{C10BF859-0587-43D2-A255-5F98B8CDE086}"/>
    <cellStyle name="Comma 2 2 2 2 2 2 28" xfId="485" xr:uid="{462B894E-D095-46A8-B85D-CFD0081F0DD0}"/>
    <cellStyle name="Comma 2 2 2 2 2 2 29" xfId="451" xr:uid="{019BBABB-D4B0-424C-A8A9-A44240EEC5E1}"/>
    <cellStyle name="Comma 2 2 2 2 2 2 3" xfId="187" xr:uid="{BE9F3F13-8269-4C44-B322-36978C2B658A}"/>
    <cellStyle name="Comma 2 2 2 2 2 2 30" xfId="523" xr:uid="{82531367-9A20-4E3C-899A-7CAB634FAAF0}"/>
    <cellStyle name="Comma 2 2 2 2 2 2 31" xfId="577" xr:uid="{B0200682-1C35-4DBF-8817-A89FED56EDFC}"/>
    <cellStyle name="Comma 2 2 2 2 2 2 32" xfId="580" xr:uid="{4084B8D2-4885-4E26-9D50-44E232257820}"/>
    <cellStyle name="Comma 2 2 2 2 2 2 33" xfId="583" xr:uid="{CD8090B1-479F-4B3C-A6D5-5A178CDD8FCE}"/>
    <cellStyle name="Comma 2 2 2 2 2 2 34" xfId="586" xr:uid="{971B45ED-0314-4AF4-A296-92C734261809}"/>
    <cellStyle name="Comma 2 2 2 2 2 2 35" xfId="589" xr:uid="{1CF42DAF-6A01-4189-860C-4F766D1EA426}"/>
    <cellStyle name="Comma 2 2 2 2 2 2 36" xfId="591" xr:uid="{5BC54A9A-6E89-485D-AD6E-AC0D9798E00C}"/>
    <cellStyle name="Comma 2 2 2 2 2 2 37" xfId="593" xr:uid="{BA8A8DD2-04FD-458A-ABFC-B0568F35FE72}"/>
    <cellStyle name="Comma 2 2 2 2 2 2 38" xfId="595" xr:uid="{EF678985-B604-4466-8560-2369E12F6C42}"/>
    <cellStyle name="Comma 2 2 2 2 2 2 39" xfId="597" xr:uid="{0C79395D-8FD7-4AB0-87B5-30A892D44B2D}"/>
    <cellStyle name="Comma 2 2 2 2 2 2 4" xfId="256" xr:uid="{356C82C3-49EC-4DD7-86FE-D2A1657956ED}"/>
    <cellStyle name="Comma 2 2 2 2 2 2 40" xfId="599" xr:uid="{846830CA-871C-48D1-986B-24FA05EE0BE1}"/>
    <cellStyle name="Comma 2 2 2 2 2 2 5" xfId="276" xr:uid="{3B41A80D-5118-4F8A-8FA1-131EC0A57DC9}"/>
    <cellStyle name="Comma 2 2 2 2 2 2 6" xfId="291" xr:uid="{1C92229A-A5F7-46F8-A499-BB855EB13668}"/>
    <cellStyle name="Comma 2 2 2 2 2 2 7" xfId="306" xr:uid="{3819ACCA-B040-4E15-94A8-FA029D983969}"/>
    <cellStyle name="Comma 2 2 2 2 2 2 8" xfId="321" xr:uid="{2513E662-4CEF-466C-B011-877050D808CD}"/>
    <cellStyle name="Comma 2 2 2 2 2 2 9" xfId="334" xr:uid="{0BD1D4F6-D5E9-4D40-A006-ABFCF8C08221}"/>
    <cellStyle name="Comma 2 2 2 2 2 20" xfId="163" xr:uid="{10BCA7C2-082D-40FE-B97D-CFB99FF69665}"/>
    <cellStyle name="Comma 2 2 2 2 2 21" xfId="209" xr:uid="{E3D5CED0-F843-4782-8915-E36FCA75C3DC}"/>
    <cellStyle name="Comma 2 2 2 2 2 22" xfId="262" xr:uid="{A69833B0-95EC-4EE6-B507-577F6B8E9D28}"/>
    <cellStyle name="Comma 2 2 2 2 2 23" xfId="282" xr:uid="{A41E8025-DEA7-4A31-89BE-6F3277A80E30}"/>
    <cellStyle name="Comma 2 2 2 2 2 24" xfId="297" xr:uid="{D2F0787E-ABDD-482C-8F54-EFE4D18410A2}"/>
    <cellStyle name="Comma 2 2 2 2 2 25" xfId="311" xr:uid="{0DBFF130-D0E0-46D9-B01E-3ECE633FA07F}"/>
    <cellStyle name="Comma 2 2 2 2 2 26" xfId="326" xr:uid="{8FF41510-0902-4C3F-A2D7-00075C553DBA}"/>
    <cellStyle name="Comma 2 2 2 2 2 27" xfId="339" xr:uid="{B365C199-5713-4412-BB77-24E2CB63E6B2}"/>
    <cellStyle name="Comma 2 2 2 2 2 28" xfId="352" xr:uid="{ED9E702A-CB11-40E6-B5C1-14B2DCDD9053}"/>
    <cellStyle name="Comma 2 2 2 2 2 29" xfId="363" xr:uid="{0CB14421-DD98-4D57-96A9-B74D892F7F08}"/>
    <cellStyle name="Comma 2 2 2 2 2 3" xfId="66" xr:uid="{82D03819-8437-459C-A03A-A54F757094AA}"/>
    <cellStyle name="Comma 2 2 2 2 2 30" xfId="374" xr:uid="{649948E7-AE0E-41E9-812F-7ED30A73A47E}"/>
    <cellStyle name="Comma 2 2 2 2 2 31" xfId="382" xr:uid="{2CDCF829-B987-42A0-B1D1-A5DCF1A68A64}"/>
    <cellStyle name="Comma 2 2 2 2 2 32" xfId="391" xr:uid="{FC3F5DFE-5333-4467-880B-9979B5D22C3A}"/>
    <cellStyle name="Comma 2 2 2 2 2 33" xfId="395" xr:uid="{43B9860D-702F-46C7-B127-F217A2016320}"/>
    <cellStyle name="Comma 2 2 2 2 2 34" xfId="411" xr:uid="{807D7E56-387B-41D3-AEDE-43B7249F7F25}"/>
    <cellStyle name="Comma 2 2 2 2 2 35" xfId="415" xr:uid="{82B91823-249D-479C-8FB4-DD98FCCAD880}"/>
    <cellStyle name="Comma 2 2 2 2 2 36" xfId="503" xr:uid="{D52AA6D8-D85E-4CFD-87E4-24570E5EBEF3}"/>
    <cellStyle name="Comma 2 2 2 2 2 37" xfId="477" xr:uid="{6B54A719-93E4-4979-8AC4-8370F09F04D0}"/>
    <cellStyle name="Comma 2 2 2 2 2 38" xfId="449" xr:uid="{59C38387-7BAB-43E7-9E2B-7F45BE5864CA}"/>
    <cellStyle name="Comma 2 2 2 2 2 39" xfId="499" xr:uid="{BCB5EE95-B723-4082-8794-5797826ACCBC}"/>
    <cellStyle name="Comma 2 2 2 2 2 4" xfId="72" xr:uid="{77C4EDC6-DA6C-49FF-8CA6-0DDF5C65816A}"/>
    <cellStyle name="Comma 2 2 2 2 2 40" xfId="516" xr:uid="{89DCEBB5-F71E-41E8-B933-81E10BD34802}"/>
    <cellStyle name="Comma 2 2 2 2 2 41" xfId="517" xr:uid="{E2340B74-8A8C-474E-9DE8-92FA60BF9757}"/>
    <cellStyle name="Comma 2 2 2 2 2 42" xfId="489" xr:uid="{F5385250-2F4B-44F6-9C0F-DF41C596F043}"/>
    <cellStyle name="Comma 2 2 2 2 2 43" xfId="480" xr:uid="{AD80B296-FEA6-4162-85A0-1DD1766D5A00}"/>
    <cellStyle name="Comma 2 2 2 2 2 44" xfId="474" xr:uid="{B1D23B57-9FEF-418D-AA45-241AF67EBB8B}"/>
    <cellStyle name="Comma 2 2 2 2 2 45" xfId="527" xr:uid="{373C6398-1C42-4EA4-A385-681D069F28F7}"/>
    <cellStyle name="Comma 2 2 2 2 2 46" xfId="407" xr:uid="{09DEFD88-DD51-45C9-AAFD-424213C257DB}"/>
    <cellStyle name="Comma 2 2 2 2 2 47" xfId="452" xr:uid="{86BA207C-18E7-4741-A991-25E446BC860A}"/>
    <cellStyle name="Comma 2 2 2 2 2 48" xfId="500" xr:uid="{4056A537-ABAD-4B25-8F80-7CB2044856B1}"/>
    <cellStyle name="Comma 2 2 2 2 2 49" xfId="470" xr:uid="{3B73186C-56A5-48C1-B15A-22DA311352DA}"/>
    <cellStyle name="Comma 2 2 2 2 2 5" xfId="78" xr:uid="{E90EA332-C0E3-4D38-8D9F-B56F7FA13E42}"/>
    <cellStyle name="Comma 2 2 2 2 2 50" xfId="548" xr:uid="{A11C8A80-2DB9-45F0-88D2-D8FE8D698208}"/>
    <cellStyle name="Comma 2 2 2 2 2 51" xfId="471" xr:uid="{064B22E8-82DE-4328-92F6-ED6F03E2C7C5}"/>
    <cellStyle name="Comma 2 2 2 2 2 52" xfId="520" xr:uid="{EDAD8D49-0649-4AE0-A1CA-B9BB736711A1}"/>
    <cellStyle name="Comma 2 2 2 2 2 53" xfId="539" xr:uid="{30C91CEF-9D1D-4414-BBB3-956452367817}"/>
    <cellStyle name="Comma 2 2 2 2 2 54" xfId="552" xr:uid="{93D52672-4F14-49E7-B6E0-58035D45ACF0}"/>
    <cellStyle name="Comma 2 2 2 2 2 55" xfId="510" xr:uid="{898E4B1E-9B65-4BFB-8502-7045E67FEEF8}"/>
    <cellStyle name="Comma 2 2 2 2 2 56" xfId="487" xr:uid="{8AA7729A-B136-4087-9872-B695E2917121}"/>
    <cellStyle name="Comma 2 2 2 2 2 57" xfId="460" xr:uid="{B5A462AE-E169-4053-A9F5-4BE322D34A4D}"/>
    <cellStyle name="Comma 2 2 2 2 2 58" xfId="514" xr:uid="{753B31C4-D720-4FE3-900A-55D12E083441}"/>
    <cellStyle name="Comma 2 2 2 2 2 6" xfId="84" xr:uid="{A2583B8B-5083-479F-A245-69BA6FE103B8}"/>
    <cellStyle name="Comma 2 2 2 2 2 7" xfId="90" xr:uid="{213DD1F6-6BAD-4567-8417-40FC62F26F44}"/>
    <cellStyle name="Comma 2 2 2 2 2 8" xfId="96" xr:uid="{816705D4-90E5-4245-B7CD-54290674F482}"/>
    <cellStyle name="Comma 2 2 2 2 2 9" xfId="102" xr:uid="{9AFA979B-BD40-43F5-B60D-34FAB90B665D}"/>
    <cellStyle name="Comma 2 2 2 2 20" xfId="154" xr:uid="{6BB302AE-A953-49FF-929E-FCDC9F64469B}"/>
    <cellStyle name="Comma 2 2 2 2 21" xfId="162" xr:uid="{39C2C6AF-7628-4E62-A3C6-65E5B2695272}"/>
    <cellStyle name="Comma 2 2 2 2 22" xfId="215" xr:uid="{5D2D5773-01B6-4743-ACAB-D3CDCB6B336C}"/>
    <cellStyle name="Comma 2 2 2 2 23" xfId="237" xr:uid="{4E147E5A-63A4-449F-AF2E-6CCF10D8DD82}"/>
    <cellStyle name="Comma 2 2 2 2 24" xfId="205" xr:uid="{433053E1-302C-43D5-8086-EBDA4AF28C22}"/>
    <cellStyle name="Comma 2 2 2 2 25" xfId="195" xr:uid="{F08B08B2-C05B-4C11-83BA-70DB6134E899}"/>
    <cellStyle name="Comma 2 2 2 2 26" xfId="217" xr:uid="{AD460C69-5712-4749-8B63-B2717D0B2E52}"/>
    <cellStyle name="Comma 2 2 2 2 27" xfId="270" xr:uid="{9357DCAE-F006-4105-8904-A1CEA2F6D4A1}"/>
    <cellStyle name="Comma 2 2 2 2 28" xfId="286" xr:uid="{17397139-4BE1-4E69-8147-C7BCEB67A574}"/>
    <cellStyle name="Comma 2 2 2 2 29" xfId="301" xr:uid="{B35F7796-5558-4A52-9BD2-BB20BDE795DD}"/>
    <cellStyle name="Comma 2 2 2 2 3" xfId="58" xr:uid="{967C3030-13B6-4D5B-A666-20636942861F}"/>
    <cellStyle name="Comma 2 2 2 2 30" xfId="315" xr:uid="{2AC39F32-CD51-4BB8-847C-C3C70D19F180}"/>
    <cellStyle name="Comma 2 2 2 2 31" xfId="330" xr:uid="{471BB6CE-208A-4F89-8CBF-FF8DD63DEF76}"/>
    <cellStyle name="Comma 2 2 2 2 32" xfId="343" xr:uid="{833D1994-972E-43E2-BF61-0CB19C2D183E}"/>
    <cellStyle name="Comma 2 2 2 2 33" xfId="356" xr:uid="{F382C0EB-2A33-497C-8849-5D36FA185B9F}"/>
    <cellStyle name="Comma 2 2 2 2 34" xfId="365" xr:uid="{D948759B-29EE-415B-B917-E567DBA4092C}"/>
    <cellStyle name="Comma 2 2 2 2 35" xfId="410" xr:uid="{BC28C95F-B592-4884-806F-BA476C0218F2}"/>
    <cellStyle name="Comma 2 2 2 2 36" xfId="414" xr:uid="{D0CBE6ED-3C0B-4D3F-AFB7-B4321BBB069E}"/>
    <cellStyle name="Comma 2 2 2 2 37" xfId="509" xr:uid="{8DD775A4-5202-437C-A517-7718156F6273}"/>
    <cellStyle name="Comma 2 2 2 2 38" xfId="525" xr:uid="{34118046-7F62-43C7-B02D-AF2F8919E780}"/>
    <cellStyle name="Comma 2 2 2 2 39" xfId="436" xr:uid="{BAEDF563-DC25-4A70-BDC9-2B2280B218A5}"/>
    <cellStyle name="Comma 2 2 2 2 4" xfId="65" xr:uid="{5ED6C76C-B9DA-49C6-9FD3-9B6A6D3E3196}"/>
    <cellStyle name="Comma 2 2 2 2 4 10" xfId="312" xr:uid="{6F50315D-E7C3-4C45-991C-7DB7BF3C3167}"/>
    <cellStyle name="Comma 2 2 2 2 4 11" xfId="327" xr:uid="{53AE5EC0-C5DB-4EDC-9641-611F4EF22022}"/>
    <cellStyle name="Comma 2 2 2 2 4 12" xfId="340" xr:uid="{7193CFDD-FA02-42E2-9858-A816DB961FD0}"/>
    <cellStyle name="Comma 2 2 2 2 4 13" xfId="353" xr:uid="{B959E151-D5D0-4BBB-AC09-E84506B8EF79}"/>
    <cellStyle name="Comma 2 2 2 2 4 14" xfId="364" xr:uid="{B2A56182-7CE5-429F-AE68-9691891F7EBE}"/>
    <cellStyle name="Comma 2 2 2 2 4 15" xfId="396" xr:uid="{87DE0896-435F-413C-A061-16024B4A56E6}"/>
    <cellStyle name="Comma 2 2 2 2 4 2" xfId="167" xr:uid="{876997EC-76DE-43B3-87F5-03EC82F3B631}"/>
    <cellStyle name="Comma 2 2 2 2 4 2 10" xfId="299" xr:uid="{60D90E35-D78F-4E33-A3E5-2F26632FA86C}"/>
    <cellStyle name="Comma 2 2 2 2 4 2 11" xfId="313" xr:uid="{B5C4A1B1-0165-43C9-A3EB-70C6A23B11B8}"/>
    <cellStyle name="Comma 2 2 2 2 4 2 12" xfId="328" xr:uid="{D949082D-CC92-4CBD-A063-FBD51D8D1BE4}"/>
    <cellStyle name="Comma 2 2 2 2 4 2 13" xfId="341" xr:uid="{1B65EF6D-5BFE-4831-9A7D-C4205FE6A59D}"/>
    <cellStyle name="Comma 2 2 2 2 4 2 14" xfId="354" xr:uid="{6FABEFCD-5E92-4049-A5EB-A01ECD7E5469}"/>
    <cellStyle name="Comma 2 2 2 2 4 2 15" xfId="398" xr:uid="{F2B74831-C2EE-4959-937B-C0B9AF2A3E88}"/>
    <cellStyle name="Comma 2 2 2 2 4 2 2" xfId="189" xr:uid="{C3176C9C-4A09-4979-9F17-2342961A97D2}"/>
    <cellStyle name="Comma 2 2 2 2 4 2 3" xfId="191" xr:uid="{1BA4E7B5-85FA-4DA4-B37E-94835F229A8C}"/>
    <cellStyle name="Comma 2 2 2 2 4 2 4" xfId="238" xr:uid="{26822CBB-C04F-4AFD-8457-08346E606476}"/>
    <cellStyle name="Comma 2 2 2 2 4 2 5" xfId="199" xr:uid="{7BAF4BD4-1E55-44F7-A09A-1294159A6F18}"/>
    <cellStyle name="Comma 2 2 2 2 4 2 6" xfId="165" xr:uid="{BD3DA43F-6AB6-4894-AD94-1A6D6949F655}"/>
    <cellStyle name="Comma 2 2 2 2 4 2 7" xfId="248" xr:uid="{425E851B-5C97-4564-AF50-A5283CBB83DF}"/>
    <cellStyle name="Comma 2 2 2 2 4 2 8" xfId="268" xr:uid="{FF247D94-7975-4B7F-B3E3-CDC1C57D3DB1}"/>
    <cellStyle name="Comma 2 2 2 2 4 2 9" xfId="284" xr:uid="{8D8BFC1C-67B1-4716-9DEC-EA060A60C2C3}"/>
    <cellStyle name="Comma 2 2 2 2 4 3" xfId="264" xr:uid="{E4708B24-A65E-4414-A6A9-4AEB9A632B5D}"/>
    <cellStyle name="Comma 2 2 2 2 4 4" xfId="208" xr:uid="{1F52A107-06FE-4BF7-B2E0-78187E68D147}"/>
    <cellStyle name="Comma 2 2 2 2 4 5" xfId="265" xr:uid="{2B019169-0472-4B0C-90A2-C0431073438A}"/>
    <cellStyle name="Comma 2 2 2 2 4 6" xfId="266" xr:uid="{0AB4922A-D052-42CC-A25F-A424B15A513E}"/>
    <cellStyle name="Comma 2 2 2 2 4 7" xfId="263" xr:uid="{5AF484E8-288C-40AC-A0BA-B86C0806E029}"/>
    <cellStyle name="Comma 2 2 2 2 4 8" xfId="283" xr:uid="{DF32500A-72C8-490A-B59D-6A5485237385}"/>
    <cellStyle name="Comma 2 2 2 2 4 9" xfId="298" xr:uid="{7DEB30E6-2D93-41E9-8452-81E8FF477D53}"/>
    <cellStyle name="Comma 2 2 2 2 40" xfId="515" xr:uid="{9DA06369-3B41-479C-A6A7-9C607D5ADC62}"/>
    <cellStyle name="Comma 2 2 2 2 41" xfId="478" xr:uid="{5584B06E-92AA-4D6C-961B-673808B9591B}"/>
    <cellStyle name="Comma 2 2 2 2 42" xfId="442" xr:uid="{03151DF2-09BF-4FD8-9B98-B255CA8D2E5F}"/>
    <cellStyle name="Comma 2 2 2 2 43" xfId="433" xr:uid="{0C5B9F77-1774-47B5-BAD0-1B30ED89B0A4}"/>
    <cellStyle name="Comma 2 2 2 2 44" xfId="473" xr:uid="{CF0C4168-8E65-44C0-9D82-94BA5DB6CEBC}"/>
    <cellStyle name="Comma 2 2 2 2 45" xfId="476" xr:uid="{6CE444AB-9CBC-4C0E-84DF-5BBF61C0093C}"/>
    <cellStyle name="Comma 2 2 2 2 46" xfId="521" xr:uid="{BE34D018-BA06-404B-989F-61DD1B2E2ACB}"/>
    <cellStyle name="Comma 2 2 2 2 47" xfId="443" xr:uid="{31940421-52A6-45AB-BDBA-03429536D38A}"/>
    <cellStyle name="Comma 2 2 2 2 48" xfId="550" xr:uid="{9D0A94E3-136C-44A2-AFB4-DD05AFA272D2}"/>
    <cellStyle name="Comma 2 2 2 2 49" xfId="506" xr:uid="{D77A9093-DB43-4B1E-83A8-1EECFC3643A4}"/>
    <cellStyle name="Comma 2 2 2 2 5" xfId="71" xr:uid="{6AD0CE2F-B904-4C2E-B982-DACDCCE5EB61}"/>
    <cellStyle name="Comma 2 2 2 2 50" xfId="440" xr:uid="{AAA05F27-9EF7-4CE7-BCEB-4972739791CC}"/>
    <cellStyle name="Comma 2 2 2 2 51" xfId="562" xr:uid="{96140B18-BCCB-42AB-83B4-9C731E491016}"/>
    <cellStyle name="Comma 2 2 2 2 52" xfId="491" xr:uid="{AB353C6D-26B5-4A45-895A-22DD69F63ADB}"/>
    <cellStyle name="Comma 2 2 2 2 53" xfId="447" xr:uid="{1E9E3826-098D-427F-BDDA-2349441703A6}"/>
    <cellStyle name="Comma 2 2 2 2 54" xfId="573" xr:uid="{0A8C593C-BC96-45B0-B241-2130B497E5D5}"/>
    <cellStyle name="Comma 2 2 2 2 55" xfId="571" xr:uid="{21312037-E7B0-4357-B497-BA67E8FC40A1}"/>
    <cellStyle name="Comma 2 2 2 2 56" xfId="465" xr:uid="{C40975E4-DD29-46FC-8709-3769AE173EAF}"/>
    <cellStyle name="Comma 2 2 2 2 57" xfId="430" xr:uid="{43E184D3-9207-4849-8079-32FC85FC23E7}"/>
    <cellStyle name="Comma 2 2 2 2 58" xfId="532" xr:uid="{778405FB-5EF9-4E93-8849-999B18DAF291}"/>
    <cellStyle name="Comma 2 2 2 2 59" xfId="568" xr:uid="{25BEB9B5-5A20-48CD-A7AC-80AD7E5ECF3C}"/>
    <cellStyle name="Comma 2 2 2 2 6" xfId="77" xr:uid="{39EDA63F-B34D-43A4-8071-D086FE2DD22A}"/>
    <cellStyle name="Comma 2 2 2 2 7" xfId="83" xr:uid="{0F37BFA4-88D7-45F2-8D72-A146DE8DDB5F}"/>
    <cellStyle name="Comma 2 2 2 2 8" xfId="89" xr:uid="{03011144-8F12-44D7-BEC9-5D85993F2236}"/>
    <cellStyle name="Comma 2 2 2 2 9" xfId="95" xr:uid="{F03BD458-2E98-40C4-B41B-EFF41D633D2C}"/>
    <cellStyle name="Comma 2 2 2 20" xfId="137" xr:uid="{1FB67049-5F62-4FD7-82E6-8FE7A9D48A2F}"/>
    <cellStyle name="Comma 2 2 2 21" xfId="142" xr:uid="{6953AB2F-75C4-4557-B820-F7D263E8D177}"/>
    <cellStyle name="Comma 2 2 2 22" xfId="147" xr:uid="{325C87DB-9072-426C-B757-8CCD96594526}"/>
    <cellStyle name="Comma 2 2 2 23" xfId="152" xr:uid="{51CDB739-D05C-4AE0-8D12-157559F0CF4C}"/>
    <cellStyle name="Comma 2 2 2 24" xfId="220" xr:uid="{B4203BF4-C6BE-4DD8-87FE-CDB297EBF4C0}"/>
    <cellStyle name="Comma 2 2 2 25" xfId="160" xr:uid="{DA83F1B6-3B89-42E6-98E9-4A0A514228F0}"/>
    <cellStyle name="Comma 2 2 2 26" xfId="224" xr:uid="{70F8A625-C6A3-4B02-82DE-399FA82C30F3}"/>
    <cellStyle name="Comma 2 2 2 27" xfId="234" xr:uid="{FF680F39-03C0-47AA-BECB-1584854C3D2F}"/>
    <cellStyle name="Comma 2 2 2 28" xfId="216" xr:uid="{2ACDBF97-DA59-4687-8CFC-24A435E3C35C}"/>
    <cellStyle name="Comma 2 2 2 29" xfId="232" xr:uid="{66E43F4D-DABA-4A3F-AC68-6B7771079860}"/>
    <cellStyle name="Comma 2 2 2 3" xfId="46" xr:uid="{6CC37110-FEFF-489C-8B2B-FB13AE6B9CC3}"/>
    <cellStyle name="Comma 2 2 2 3 10" xfId="109" xr:uid="{112D8365-7F48-4CF4-92CE-896AF15E64CC}"/>
    <cellStyle name="Comma 2 2 2 3 11" xfId="115" xr:uid="{1818FA83-AEFB-4986-B60D-9B335DE698BA}"/>
    <cellStyle name="Comma 2 2 2 3 12" xfId="120" xr:uid="{4B2AE516-BF82-474A-BC68-0E0E51C6B306}"/>
    <cellStyle name="Comma 2 2 2 3 13" xfId="125" xr:uid="{B92FDE72-07FC-4AA1-9D03-A87FBDB9DF12}"/>
    <cellStyle name="Comma 2 2 2 3 14" xfId="130" xr:uid="{46339ABC-3380-437B-9533-F6C2615FC35D}"/>
    <cellStyle name="Comma 2 2 2 3 15" xfId="135" xr:uid="{CA056771-37F4-43D1-9480-B51F3D5713A4}"/>
    <cellStyle name="Comma 2 2 2 3 16" xfId="140" xr:uid="{4967E882-98DD-478C-AE3B-1E61B6F5DDCA}"/>
    <cellStyle name="Comma 2 2 2 3 17" xfId="145" xr:uid="{C953CADE-0641-4722-8C3E-9BA186168831}"/>
    <cellStyle name="Comma 2 2 2 3 18" xfId="150" xr:uid="{7209BB78-FE20-4F8C-B81E-51CF837B284E}"/>
    <cellStyle name="Comma 2 2 2 3 19" xfId="156" xr:uid="{AED5316B-DC79-4A84-A364-14EC538F1A40}"/>
    <cellStyle name="Comma 2 2 2 3 2" xfId="57" xr:uid="{DB4DC2EE-C8AC-4F15-9D42-0C123D633D2D}"/>
    <cellStyle name="Comma 2 2 2 3 2 10" xfId="318" xr:uid="{780926FE-5229-40C5-8247-C0FEA60A5CD0}"/>
    <cellStyle name="Comma 2 2 2 3 2 11" xfId="331" xr:uid="{F00EF300-E3DC-4FD0-BB77-D3413755A075}"/>
    <cellStyle name="Comma 2 2 2 3 2 12" xfId="345" xr:uid="{73022691-5AD2-4EB2-B339-38D06588E3B1}"/>
    <cellStyle name="Comma 2 2 2 3 2 13" xfId="357" xr:uid="{93E02F16-E172-4467-BB01-E8F6DDE4E87E}"/>
    <cellStyle name="Comma 2 2 2 3 2 14" xfId="367" xr:uid="{9106ED82-D807-45BE-AB71-44364EAD72F3}"/>
    <cellStyle name="Comma 2 2 2 3 2 15" xfId="376" xr:uid="{85E17DC0-4EA5-4B6F-8E18-AEF24FE971A8}"/>
    <cellStyle name="Comma 2 2 2 3 2 2" xfId="175" xr:uid="{01BC9FEC-4614-44F2-B950-5733F8C94177}"/>
    <cellStyle name="Comma 2 2 2 3 2 2 10" xfId="236" xr:uid="{89302C4A-FC6D-40C3-AAF0-F312F4C1CC41}"/>
    <cellStyle name="Comma 2 2 2 3 2 2 11" xfId="204" xr:uid="{F79D8471-E26D-4464-9F78-82368754B3AA}"/>
    <cellStyle name="Comma 2 2 2 3 2 2 12" xfId="207" xr:uid="{DC4A1C3B-E229-42E9-AB83-426669F73167}"/>
    <cellStyle name="Comma 2 2 2 3 2 2 13" xfId="190" xr:uid="{8CE5CBE4-1969-415C-8D91-5807677827F4}"/>
    <cellStyle name="Comma 2 2 2 3 2 2 14" xfId="243" xr:uid="{9C70696B-E32F-4A00-A940-21B121A815E2}"/>
    <cellStyle name="Comma 2 2 2 3 2 2 15" xfId="371" xr:uid="{AAD64B5B-2E15-40B3-B24D-B2CAE4F50CD8}"/>
    <cellStyle name="Comma 2 2 2 3 2 2 2" xfId="183" xr:uid="{3C471C18-9FE6-4C98-9CC0-8E74EA8787B7}"/>
    <cellStyle name="Comma 2 2 2 3 2 2 3" xfId="174" xr:uid="{C6A3C7D2-88C1-492F-84F1-599FE95F63F2}"/>
    <cellStyle name="Comma 2 2 2 3 2 2 4" xfId="214" xr:uid="{2BF76999-CB14-4185-BB14-A9F35FFB885C}"/>
    <cellStyle name="Comma 2 2 2 3 2 2 5" xfId="242" xr:uid="{F1E19BBD-7AC0-4D38-AF81-D57CA00ABC24}"/>
    <cellStyle name="Comma 2 2 2 3 2 2 6" xfId="169" xr:uid="{D4792614-EE72-4898-8A1C-196221E7C4F6}"/>
    <cellStyle name="Comma 2 2 2 3 2 2 7" xfId="239" xr:uid="{FE474165-437E-4463-95A6-CEACDAFDE0B1}"/>
    <cellStyle name="Comma 2 2 2 3 2 2 8" xfId="194" xr:uid="{2D591AB3-E7E2-4BFC-8EEF-ECFDB49343D9}"/>
    <cellStyle name="Comma 2 2 2 3 2 2 9" xfId="254" xr:uid="{CC9574BD-7FF2-474C-A3A1-36680A96C6BD}"/>
    <cellStyle name="Comma 2 2 2 3 2 3" xfId="229" xr:uid="{191C0593-6C06-4754-8916-494A84681596}"/>
    <cellStyle name="Comma 2 2 2 3 2 4" xfId="240" xr:uid="{5AC62CA7-E731-4E71-A909-AA941267E8BF}"/>
    <cellStyle name="Comma 2 2 2 3 2 5" xfId="188" xr:uid="{A02BB10C-8F67-4EAC-8D53-6E3DA3CD7732}"/>
    <cellStyle name="Comma 2 2 2 3 2 6" xfId="252" xr:uid="{BFD53839-E382-4D05-832B-C075EF257EC9}"/>
    <cellStyle name="Comma 2 2 2 3 2 7" xfId="273" xr:uid="{92040A81-649D-4A30-9F4C-1FBFE6484FBD}"/>
    <cellStyle name="Comma 2 2 2 3 2 8" xfId="288" xr:uid="{4D50800F-BE83-4EF5-9CAB-7B453D75B246}"/>
    <cellStyle name="Comma 2 2 2 3 2 9" xfId="303" xr:uid="{B3CA4749-1279-448F-9E35-1545A7B1F9C6}"/>
    <cellStyle name="Comma 2 2 2 3 20" xfId="164" xr:uid="{37CC4AEE-E3C0-4681-A63D-ACECFF69256F}"/>
    <cellStyle name="Comma 2 2 2 3 21" xfId="203" xr:uid="{DAAE57E5-EF1C-4C82-A8D3-7F0DFDB5544D}"/>
    <cellStyle name="Comma 2 2 2 3 22" xfId="213" xr:uid="{226BBF3F-1430-4331-81F4-535B272592B7}"/>
    <cellStyle name="Comma 2 2 2 3 23" xfId="247" xr:uid="{58F71DD9-58E0-4E6F-AFDE-7C96838E905B}"/>
    <cellStyle name="Comma 2 2 2 3 24" xfId="267" xr:uid="{18BC47E6-4566-4DF4-8A3E-58CF4E989E5F}"/>
    <cellStyle name="Comma 2 2 2 3 25" xfId="192" xr:uid="{9EE3C004-3B31-4C6C-9C72-29A371DCEEAC}"/>
    <cellStyle name="Comma 2 2 2 3 26" xfId="233" xr:uid="{53D82264-9137-46B5-AA0D-B9F13FDFDED6}"/>
    <cellStyle name="Comma 2 2 2 3 27" xfId="221" xr:uid="{01DC19FB-3E6D-434A-BAA3-E4E78931EFBC}"/>
    <cellStyle name="Comma 2 2 2 3 28" xfId="250" xr:uid="{1C79DFFC-49A4-4705-997C-D62F13455135}"/>
    <cellStyle name="Comma 2 2 2 3 29" xfId="271" xr:uid="{66DA9B5A-9DA2-408E-8748-FC0DBEECDD9C}"/>
    <cellStyle name="Comma 2 2 2 3 3" xfId="67" xr:uid="{CC6B70E1-653D-432D-8B53-74F3FCE2197D}"/>
    <cellStyle name="Comma 2 2 2 3 30" xfId="287" xr:uid="{2DBD90B4-9624-4810-985D-F305F5263371}"/>
    <cellStyle name="Comma 2 2 2 3 31" xfId="302" xr:uid="{AA889774-ACD4-41C6-BEC4-CCD8F46BC638}"/>
    <cellStyle name="Comma 2 2 2 3 32" xfId="316" xr:uid="{E3784B4C-DA7D-4C7D-9F40-0E5E7E6609A1}"/>
    <cellStyle name="Comma 2 2 2 3 33" xfId="402" xr:uid="{FBDFF3AE-E874-4B99-9A4E-DF667361C495}"/>
    <cellStyle name="Comma 2 2 2 3 4" xfId="73" xr:uid="{32E964EA-270A-4207-ADD2-BE90045B2BB7}"/>
    <cellStyle name="Comma 2 2 2 3 5" xfId="79" xr:uid="{7E8D14C9-89B6-4C60-82AF-2F733A86D16D}"/>
    <cellStyle name="Comma 2 2 2 3 6" xfId="85" xr:uid="{8AA3A1B5-4EF2-437C-A5DA-446BE422F0E5}"/>
    <cellStyle name="Comma 2 2 2 3 7" xfId="91" xr:uid="{39DC0E4E-8B12-4FCF-9465-0A50AD266CD5}"/>
    <cellStyle name="Comma 2 2 2 3 8" xfId="97" xr:uid="{08FEBEDB-278D-4A50-B342-69770CE51ACB}"/>
    <cellStyle name="Comma 2 2 2 3 9" xfId="103" xr:uid="{D99800EB-4C12-47C3-A1FE-3A54EC1D9D10}"/>
    <cellStyle name="Comma 2 2 2 30" xfId="226" xr:uid="{8B36B45F-2B7D-45EC-9E20-F823AD385E8A}"/>
    <cellStyle name="Comma 2 2 2 31" xfId="227" xr:uid="{1C858BFF-7B38-4972-985A-24447F618E85}"/>
    <cellStyle name="Comma 2 2 2 32" xfId="222" xr:uid="{EB9BF642-097B-4C4B-B022-357241988862}"/>
    <cellStyle name="Comma 2 2 2 33" xfId="246" xr:uid="{FB5015EA-A8A4-4240-B448-0F286F7F43C6}"/>
    <cellStyle name="Comma 2 2 2 34" xfId="399" xr:uid="{781C1DCB-8E66-406F-AD1F-7667FB802669}"/>
    <cellStyle name="Comma 2 2 2 35" xfId="404" xr:uid="{50E0D8A7-3154-425C-A5B3-E049C20B287A}"/>
    <cellStyle name="Comma 2 2 2 36" xfId="408" xr:uid="{A686DE37-61F9-4DCD-A38F-3B25C976BA27}"/>
    <cellStyle name="Comma 2 2 2 37" xfId="419" xr:uid="{B602162B-5BD3-4B0E-97E8-8EDA0AD0CE3F}"/>
    <cellStyle name="Comma 2 2 2 38" xfId="468" xr:uid="{EEC53DE5-06AB-4508-B411-758FDDBEFF83}"/>
    <cellStyle name="Comma 2 2 2 39" xfId="482" xr:uid="{03011492-CF69-4F5A-8170-E3805E30C97F}"/>
    <cellStyle name="Comma 2 2 2 4" xfId="39" xr:uid="{9280F419-A93B-4B21-82FA-C0CCF4E263A7}"/>
    <cellStyle name="Comma 2 2 2 4 10" xfId="350" xr:uid="{E4945C72-EE3C-4009-9794-3A552A317813}"/>
    <cellStyle name="Comma 2 2 2 4 11" xfId="361" xr:uid="{0D28A844-A91F-4CB2-85B4-542A54E5860A}"/>
    <cellStyle name="Comma 2 2 2 4 12" xfId="372" xr:uid="{76F6DE84-66BF-446F-87E1-1397C95A9335}"/>
    <cellStyle name="Comma 2 2 2 4 13" xfId="380" xr:uid="{73DA1B7F-B59D-4D7B-8A8F-442FDE788D90}"/>
    <cellStyle name="Comma 2 2 2 4 14" xfId="389" xr:uid="{80BBA005-93A8-4070-88A3-982AFC17ED77}"/>
    <cellStyle name="Comma 2 2 2 4 15" xfId="397" xr:uid="{F8566784-FF57-402F-B4D8-0D4E5A6A91C1}"/>
    <cellStyle name="Comma 2 2 2 4 2" xfId="166" xr:uid="{17B2F822-550C-457D-9158-62011C5F0179}"/>
    <cellStyle name="Comma 2 2 2 4 2 10" xfId="362" xr:uid="{CBAE6071-2611-477D-8C7A-C58F928AD33C}"/>
    <cellStyle name="Comma 2 2 2 4 2 11" xfId="373" xr:uid="{E3232B01-582F-4532-B9CE-B3EFC48F3ED4}"/>
    <cellStyle name="Comma 2 2 2 4 2 12" xfId="381" xr:uid="{733EA202-B9F5-4CB2-BB9B-453D1050664E}"/>
    <cellStyle name="Comma 2 2 2 4 2 13" xfId="390" xr:uid="{BC168307-B6B6-4274-90AC-8788DA52D372}"/>
    <cellStyle name="Comma 2 2 2 4 2 14" xfId="394" xr:uid="{AA6F964A-51FE-4A0F-BA11-BE34DB915AED}"/>
    <cellStyle name="Comma 2 2 2 4 2 15" xfId="388" xr:uid="{1F64FD8D-4CB3-4DA9-9C2D-14841B27D173}"/>
    <cellStyle name="Comma 2 2 2 4 2 2" xfId="168" xr:uid="{66254696-C70E-44E7-98CE-07FB290B989A}"/>
    <cellStyle name="Comma 2 2 2 4 2 3" xfId="260" xr:uid="{C002C941-DBE3-4364-8727-01B62343054D}"/>
    <cellStyle name="Comma 2 2 2 4 2 4" xfId="280" xr:uid="{D6841003-AA12-4C51-8EC5-96B454A123FB}"/>
    <cellStyle name="Comma 2 2 2 4 2 5" xfId="295" xr:uid="{534277DC-7CD7-42F5-BAEE-E33ABA113D13}"/>
    <cellStyle name="Comma 2 2 2 4 2 6" xfId="309" xr:uid="{E09E268A-167D-47F7-8A48-B1FF91AC85EC}"/>
    <cellStyle name="Comma 2 2 2 4 2 7" xfId="324" xr:uid="{A613A4F3-A355-4198-ABFD-4B7A89F99E66}"/>
    <cellStyle name="Comma 2 2 2 4 2 8" xfId="337" xr:uid="{0953DF62-6D30-49F9-8BAF-E622EF39BA7E}"/>
    <cellStyle name="Comma 2 2 2 4 2 9" xfId="351" xr:uid="{F9B69C6D-B717-4425-B1F0-314741CC7354}"/>
    <cellStyle name="Comma 2 2 2 4 3" xfId="186" xr:uid="{AB65BA0C-EEFA-44E7-8CD1-615EAA31B42B}"/>
    <cellStyle name="Comma 2 2 2 4 4" xfId="259" xr:uid="{1943CFFD-2C5B-40F3-AD9E-E513A02CBF20}"/>
    <cellStyle name="Comma 2 2 2 4 5" xfId="279" xr:uid="{AEB768B1-7B6E-49FB-AFD3-A77BB22AB6DD}"/>
    <cellStyle name="Comma 2 2 2 4 6" xfId="294" xr:uid="{431C86CF-CB97-4474-9BC3-6417541129E6}"/>
    <cellStyle name="Comma 2 2 2 4 7" xfId="308" xr:uid="{1AD99D7C-1F9C-4465-8DEE-50FFF8E02773}"/>
    <cellStyle name="Comma 2 2 2 4 8" xfId="323" xr:uid="{7A595239-A4AE-4A42-A2E6-E8FD3510A46E}"/>
    <cellStyle name="Comma 2 2 2 4 9" xfId="336" xr:uid="{9ED08943-9DCC-48D4-A13F-2D032D018408}"/>
    <cellStyle name="Comma 2 2 2 40" xfId="450" xr:uid="{18D2D500-D25E-4FA6-BB9D-32C09785DF92}"/>
    <cellStyle name="Comma 2 2 2 41" xfId="519" xr:uid="{9FE80DB4-6559-4555-9BBE-5DFBCC9BAB7D}"/>
    <cellStyle name="Comma 2 2 2 42" xfId="534" xr:uid="{662654DB-FDC0-4742-96C7-B96195C6069B}"/>
    <cellStyle name="Comma 2 2 2 43" xfId="434" xr:uid="{E8D4426C-A56D-439E-8094-B3FFC526F1FA}"/>
    <cellStyle name="Comma 2 2 2 44" xfId="462" xr:uid="{28E66D13-0CAC-409F-B43B-AEA76D0EBC02}"/>
    <cellStyle name="Comma 2 2 2 45" xfId="542" xr:uid="{DB0784A9-D12C-4257-94BE-5A088DEAC9E0}"/>
    <cellStyle name="Comma 2 2 2 46" xfId="483" xr:uid="{C74A9906-83CB-4D50-B102-A1B7F3B4108E}"/>
    <cellStyle name="Comma 2 2 2 47" xfId="537" xr:uid="{FBA9379E-BD69-431D-83A9-F4F318978E31}"/>
    <cellStyle name="Comma 2 2 2 48" xfId="567" xr:uid="{DB734110-2651-40C6-BB11-F07F1C1C7882}"/>
    <cellStyle name="Comma 2 2 2 49" xfId="486" xr:uid="{94081E87-0DFE-4043-A5B1-F9E76E3C85BE}"/>
    <cellStyle name="Comma 2 2 2 5" xfId="45" xr:uid="{E165985D-8B0C-437D-A9DF-CC33ABE1DF58}"/>
    <cellStyle name="Comma 2 2 2 50" xfId="561" xr:uid="{9790EAF3-C09D-424D-958F-3A81DF8D91CE}"/>
    <cellStyle name="Comma 2 2 2 51" xfId="495" xr:uid="{574E75D7-4419-4397-9E16-A62837ECB489}"/>
    <cellStyle name="Comma 2 2 2 52" xfId="554" xr:uid="{2882448B-70E2-45B9-9193-F7990F35FF66}"/>
    <cellStyle name="Comma 2 2 2 53" xfId="531" xr:uid="{49239051-66B1-48A0-94F4-E8F459F68067}"/>
    <cellStyle name="Comma 2 2 2 54" xfId="505" xr:uid="{867C3C1C-D657-4144-AC66-9AF197CD1F37}"/>
    <cellStyle name="Comma 2 2 2 55" xfId="560" xr:uid="{C965852A-5124-49A1-B18C-ADF193BF5A28}"/>
    <cellStyle name="Comma 2 2 2 56" xfId="578" xr:uid="{713E49F1-BCFA-4843-A959-9691E1DA525A}"/>
    <cellStyle name="Comma 2 2 2 57" xfId="581" xr:uid="{AF721380-5D9B-450F-8AC6-43A5EE1B0C97}"/>
    <cellStyle name="Comma 2 2 2 58" xfId="584" xr:uid="{4BB791C7-2DED-4394-834A-058E99FE4E18}"/>
    <cellStyle name="Comma 2 2 2 59" xfId="587" xr:uid="{5DA170DA-1B01-4298-993C-2CCD2E77037D}"/>
    <cellStyle name="Comma 2 2 2 6" xfId="61" xr:uid="{8A2DC8D0-0601-4F6D-B06F-834CB4783E5A}"/>
    <cellStyle name="Comma 2 2 2 7" xfId="63" xr:uid="{4B11C004-030D-4B82-B6E0-36E25EC9F2DA}"/>
    <cellStyle name="Comma 2 2 2 8" xfId="69" xr:uid="{F50F25A7-76B2-4373-949C-FA92A89218F6}"/>
    <cellStyle name="Comma 2 2 2 9" xfId="75" xr:uid="{656D2505-CD13-4CE6-BAE4-48A068A8F381}"/>
    <cellStyle name="Comma 2 2 20" xfId="88" xr:uid="{F68A1D38-14B2-4CA2-B6A3-62833D055959}"/>
    <cellStyle name="Comma 2 2 21" xfId="94" xr:uid="{BF979E66-1B13-41D6-A295-9861642D43BD}"/>
    <cellStyle name="Comma 2 2 22" xfId="100" xr:uid="{0226696A-5F4A-4A09-9B03-5E57C8BA0A69}"/>
    <cellStyle name="Comma 2 2 23" xfId="106" xr:uid="{7C260FA7-5A39-4D0B-8499-408AC74978EF}"/>
    <cellStyle name="Comma 2 2 24" xfId="112" xr:uid="{348F54F2-BB2E-4E5C-9E9B-4A2720D2A369}"/>
    <cellStyle name="Comma 2 2 25" xfId="171" xr:uid="{70528505-2425-4D96-8047-0777D6E854E3}"/>
    <cellStyle name="Comma 2 2 26" xfId="153" xr:uid="{D7F3296A-03C5-40D7-95AB-341399D95FA3}"/>
    <cellStyle name="Comma 2 2 27" xfId="161" xr:uid="{08D871ED-2950-4B4D-BBD4-AD16E53313B0}"/>
    <cellStyle name="Comma 2 2 28" xfId="170" xr:uid="{9C3BF19F-480D-4F67-BC0B-82C609E76EB3}"/>
    <cellStyle name="Comma 2 2 29" xfId="244" xr:uid="{F0CED143-9731-4A3C-9F43-9717019D388C}"/>
    <cellStyle name="Comma 2 2 3" xfId="47" xr:uid="{41D016CE-3D33-42BA-939A-390DD126B12A}"/>
    <cellStyle name="Comma 2 2 3 10" xfId="104" xr:uid="{9A856CEA-F1AB-45E5-B991-930EDA92F701}"/>
    <cellStyle name="Comma 2 2 3 11" xfId="110" xr:uid="{1AF34483-526D-435A-8C70-D1BD83F1426F}"/>
    <cellStyle name="Comma 2 2 3 12" xfId="116" xr:uid="{69FBD06A-65E6-4FAC-985F-4659F2C8C6F4}"/>
    <cellStyle name="Comma 2 2 3 13" xfId="121" xr:uid="{5935ABAB-775D-4A0B-B5DF-2CFCEAB20281}"/>
    <cellStyle name="Comma 2 2 3 14" xfId="126" xr:uid="{952A9F49-DA5B-4C23-AAA1-FDA1D2F06B04}"/>
    <cellStyle name="Comma 2 2 3 15" xfId="131" xr:uid="{290F1E2A-1B3D-4077-B9C9-4E83310F22B7}"/>
    <cellStyle name="Comma 2 2 3 16" xfId="136" xr:uid="{B8160937-301B-4B75-B6BE-508D89A36F49}"/>
    <cellStyle name="Comma 2 2 3 17" xfId="141" xr:uid="{1D824E9F-BFAD-46D3-84E2-B518053F9774}"/>
    <cellStyle name="Comma 2 2 3 18" xfId="146" xr:uid="{331595BA-5C44-413D-8BFF-EC6265711987}"/>
    <cellStyle name="Comma 2 2 3 19" xfId="151" xr:uid="{C5E12D42-C190-4D7E-B05E-6D362D8FF2C5}"/>
    <cellStyle name="Comma 2 2 3 2" xfId="52" xr:uid="{C9797DB8-46F9-4DC3-A895-E1112037D53D}"/>
    <cellStyle name="Comma 2 2 3 2 10" xfId="293" xr:uid="{C20BF0C0-23A6-4EFA-8EA6-CBDCE3DCDB36}"/>
    <cellStyle name="Comma 2 2 3 2 11" xfId="307" xr:uid="{189CA7AD-C40B-4AFE-948B-F1BFD8157D05}"/>
    <cellStyle name="Comma 2 2 3 2 12" xfId="322" xr:uid="{46DBA08D-0BDF-4546-845A-965C7A5C9A0A}"/>
    <cellStyle name="Comma 2 2 3 2 13" xfId="335" xr:uid="{310134DE-F541-45CE-8473-BEECCC35BAA9}"/>
    <cellStyle name="Comma 2 2 3 2 14" xfId="349" xr:uid="{D7A9DBDC-0350-46DC-87BF-93B93108F082}"/>
    <cellStyle name="Comma 2 2 3 2 15" xfId="200" xr:uid="{435BA753-892D-4C16-A1AD-8ED09E78762C}"/>
    <cellStyle name="Comma 2 2 3 2 2" xfId="176" xr:uid="{E53586BD-0C0B-4BC5-ABA6-8B113C270A5F}"/>
    <cellStyle name="Comma 2 2 3 2 2 10" xfId="281" xr:uid="{946E88F9-E31B-4795-AB8F-6CDC6BB37477}"/>
    <cellStyle name="Comma 2 2 3 2 2 11" xfId="296" xr:uid="{E959B386-E043-4823-9C0C-35F16FB01FB0}"/>
    <cellStyle name="Comma 2 2 3 2 2 12" xfId="310" xr:uid="{F7E995EB-39EA-4878-B6DB-BB05E4DFD956}"/>
    <cellStyle name="Comma 2 2 3 2 2 13" xfId="325" xr:uid="{88036FA5-7731-41BC-89F3-56DB536A3CF5}"/>
    <cellStyle name="Comma 2 2 3 2 2 14" xfId="338" xr:uid="{BC7F0DBF-F17B-4C96-A0F5-41BC5F80B94F}"/>
    <cellStyle name="Comma 2 2 3 2 2 15" xfId="401" xr:uid="{08C36DFE-D496-4034-917C-F12C0DCD23A3}"/>
    <cellStyle name="Comma 2 2 3 2 2 2" xfId="180" xr:uid="{719E5645-4D4D-4E14-AB64-A122E7A03FBC}"/>
    <cellStyle name="Comma 2 2 3 2 2 3" xfId="193" xr:uid="{CDCA43CA-3F3F-41A6-B053-2BFDE9169FC0}"/>
    <cellStyle name="Comma 2 2 3 2 2 4" xfId="228" xr:uid="{0D2BE789-52C9-402E-B52A-AD45BB5AEC4C}"/>
    <cellStyle name="Comma 2 2 3 2 2 5" xfId="245" xr:uid="{9C2D95E7-79A3-45D5-B911-9D215EF9CFCC}"/>
    <cellStyle name="Comma 2 2 3 2 2 6" xfId="177" xr:uid="{EB3E35B6-F365-4C50-ADFF-EEFA8CBEC4AB}"/>
    <cellStyle name="Comma 2 2 3 2 2 7" xfId="198" xr:uid="{9D8151AF-6A92-49F1-B2D4-28BAD3D4D0F3}"/>
    <cellStyle name="Comma 2 2 3 2 2 8" xfId="201" xr:uid="{C85BEE8A-7295-4500-B6A4-617C915CF904}"/>
    <cellStyle name="Comma 2 2 3 2 2 9" xfId="223" xr:uid="{F5766D2C-CF8A-4A6D-8B8F-1035D199A569}"/>
    <cellStyle name="Comma 2 2 3 2 3" xfId="225" xr:uid="{6DA8A633-C8CC-4B11-B323-2CC6D63A33FE}"/>
    <cellStyle name="Comma 2 2 3 2 4" xfId="231" xr:uid="{D9B5AEB0-37C9-4411-863B-BE1B9DD394C6}"/>
    <cellStyle name="Comma 2 2 3 2 5" xfId="230" xr:uid="{F058EE59-6098-4412-8126-B6E2B29E1BC9}"/>
    <cellStyle name="Comma 2 2 3 2 6" xfId="235" xr:uid="{F7CB3A95-EC3D-47F4-8E06-7C8220E4448C}"/>
    <cellStyle name="Comma 2 2 3 2 7" xfId="210" xr:uid="{32E69700-2884-4D9B-8DF1-F71A47023900}"/>
    <cellStyle name="Comma 2 2 3 2 8" xfId="258" xr:uid="{E85DDEB3-8B39-48B3-813A-85A7F70D93D9}"/>
    <cellStyle name="Comma 2 2 3 2 9" xfId="278" xr:uid="{0C7BE2CC-ADF5-44EA-8AED-8B424631EF1A}"/>
    <cellStyle name="Comma 2 2 3 20" xfId="157" xr:uid="{0C0550E5-D800-4936-A09F-677189DF1D7B}"/>
    <cellStyle name="Comma 2 2 3 21" xfId="172" xr:uid="{99375092-E7A8-4780-B75F-0A0EDF196C03}"/>
    <cellStyle name="Comma 2 2 3 22" xfId="249" xr:uid="{D32586BA-CE91-4F14-BDAB-04000387D94E}"/>
    <cellStyle name="Comma 2 2 3 23" xfId="269" xr:uid="{1D0BEE76-38F6-4646-9E18-87709C90928B}"/>
    <cellStyle name="Comma 2 2 3 24" xfId="285" xr:uid="{FB66D4A2-E513-4AC6-9D08-093584C03245}"/>
    <cellStyle name="Comma 2 2 3 25" xfId="300" xr:uid="{806A008E-B6DE-4287-B0AE-D93AB0336C96}"/>
    <cellStyle name="Comma 2 2 3 26" xfId="314" xr:uid="{1A5EC0C2-677D-46DC-B131-F68E6B7C531C}"/>
    <cellStyle name="Comma 2 2 3 27" xfId="329" xr:uid="{E70734C1-E054-41F7-A038-F4F317E951B4}"/>
    <cellStyle name="Comma 2 2 3 28" xfId="342" xr:uid="{E3164AEB-FCF6-4826-B2CF-8EEA9423907A}"/>
    <cellStyle name="Comma 2 2 3 29" xfId="355" xr:uid="{D13CCA1A-F030-4C57-B5B0-476EE7633B55}"/>
    <cellStyle name="Comma 2 2 3 3" xfId="62" xr:uid="{6EAF60FE-2398-4575-8237-034CB96F11D8}"/>
    <cellStyle name="Comma 2 2 3 30" xfId="366" xr:uid="{EB6A992F-4ED2-40D2-A837-66DD64349229}"/>
    <cellStyle name="Comma 2 2 3 31" xfId="375" xr:uid="{3733937C-AE7E-417A-B780-6531B8E7E4A0}"/>
    <cellStyle name="Comma 2 2 3 32" xfId="384" xr:uid="{457A1273-84A9-4875-8286-2EAA40144F62}"/>
    <cellStyle name="Comma 2 2 3 33" xfId="393" xr:uid="{343B8B3B-6EC6-4C8C-86C9-9E80C5D81056}"/>
    <cellStyle name="Comma 2 2 3 4" xfId="68" xr:uid="{E735BA07-B2CE-43AC-90E7-C017CABCE4E3}"/>
    <cellStyle name="Comma 2 2 3 5" xfId="74" xr:uid="{4CB32955-41D8-4361-8310-4A5305D21540}"/>
    <cellStyle name="Comma 2 2 3 6" xfId="80" xr:uid="{9E0312B2-7991-4F3D-A7E2-B5085DBDC66A}"/>
    <cellStyle name="Comma 2 2 3 7" xfId="86" xr:uid="{7CF74FB7-470D-4DCB-9E2C-C054BB061105}"/>
    <cellStyle name="Comma 2 2 3 8" xfId="92" xr:uid="{B0231B1D-DA49-471D-AFE7-E9882E50E2E7}"/>
    <cellStyle name="Comma 2 2 3 9" xfId="98" xr:uid="{D74DBC94-EAB6-47E0-95EF-D5FBE66CC5B8}"/>
    <cellStyle name="Comma 2 2 30" xfId="179" xr:uid="{507D7D4F-1E22-46B6-9E9D-908E6F9A2BEF}"/>
    <cellStyle name="Comma 2 2 31" xfId="219" xr:uid="{1DAF3F8D-8A84-4169-8E0C-BD0546DE5701}"/>
    <cellStyle name="Comma 2 2 32" xfId="257" xr:uid="{91A4A2B6-90B3-47C4-A8ED-D5B91B43A00B}"/>
    <cellStyle name="Comma 2 2 33" xfId="277" xr:uid="{BEAF401B-7EDF-4E3C-9DCF-20744904440F}"/>
    <cellStyle name="Comma 2 2 34" xfId="292" xr:uid="{AD430515-4D72-494A-B0F4-188590DAA590}"/>
    <cellStyle name="Comma 2 2 35" xfId="400" xr:uid="{50EF1E70-E68B-4DC7-853C-13F4979A6F79}"/>
    <cellStyle name="Comma 2 2 36" xfId="403" xr:uid="{954CF571-DC16-421D-B7EC-10B9A77E4081}"/>
    <cellStyle name="Comma 2 2 37" xfId="409" xr:uid="{44396EF9-5D7F-4097-9D05-84C721DB5EFC}"/>
    <cellStyle name="Comma 2 2 38" xfId="418" xr:uid="{9C37C4FF-CD4F-44A5-98D9-73579456C6E8}"/>
    <cellStyle name="Comma 2 2 39" xfId="496" xr:uid="{153DAA6D-E040-4CCC-9421-FD40865CF3A6}"/>
    <cellStyle name="Comma 2 2 4" xfId="53" xr:uid="{77D27BE8-E54F-4734-A58B-CBEAF71F1A44}"/>
    <cellStyle name="Comma 2 2 40" xfId="507" xr:uid="{F493791F-00F0-490B-B1FF-58E4C0652BEC}"/>
    <cellStyle name="Comma 2 2 41" xfId="427" xr:uid="{62D7EC03-FB55-447E-829B-BC5B3F8CD4CF}"/>
    <cellStyle name="Comma 2 2 42" xfId="431" xr:uid="{2BD3FFC2-D810-4F95-BF0A-F8EA1AE5CB0A}"/>
    <cellStyle name="Comma 2 2 43" xfId="502" xr:uid="{F3694A2E-2E0E-40EE-805A-811DC868C999}"/>
    <cellStyle name="Comma 2 2 44" xfId="488" xr:uid="{6DCE9ECC-2C91-4DD1-9CFC-0845CB95839A}"/>
    <cellStyle name="Comma 2 2 45" xfId="494" xr:uid="{3EC5835A-2B2F-4C8F-A9AE-D5F769AFE10E}"/>
    <cellStyle name="Comma 2 2 46" xfId="454" xr:uid="{004A5D3A-13B8-4AF8-867D-6B5BDCF2E097}"/>
    <cellStyle name="Comma 2 2 47" xfId="545" xr:uid="{5E71D502-E115-4219-B827-9FC4E6E272A2}"/>
    <cellStyle name="Comma 2 2 48" xfId="406" xr:uid="{26EA6A47-4CCA-42A3-AE98-2D98B8D09940}"/>
    <cellStyle name="Comma 2 2 49" xfId="467" xr:uid="{A089245B-6154-44AE-BD61-9CC72DDD0AAE}"/>
    <cellStyle name="Comma 2 2 5" xfId="49" xr:uid="{C9EFB367-E50B-4BE4-9387-DF5EAB2710FE}"/>
    <cellStyle name="Comma 2 2 5 10" xfId="346" xr:uid="{7AF6D48F-B73A-4BD6-8509-1BBB49B73EC6}"/>
    <cellStyle name="Comma 2 2 5 11" xfId="358" xr:uid="{722C2CE9-E810-491B-BD4E-1E59E025E251}"/>
    <cellStyle name="Comma 2 2 5 12" xfId="368" xr:uid="{24B3BFAC-B3B7-4B9D-B1C5-7F92622F5C09}"/>
    <cellStyle name="Comma 2 2 5 13" xfId="377" xr:uid="{C9296937-2702-47F5-A609-086311D2532F}"/>
    <cellStyle name="Comma 2 2 5 14" xfId="385" xr:uid="{E26BC0BD-EC29-470B-A088-EE358310A54A}"/>
    <cellStyle name="Comma 2 2 5 15" xfId="383" xr:uid="{70FB13BC-628C-4D12-8C80-0741849B5CB4}"/>
    <cellStyle name="Comma 2 2 5 2" xfId="159" xr:uid="{D463ACB1-EFF6-48FA-B589-155817E0C023}"/>
    <cellStyle name="Comma 2 2 5 2 10" xfId="347" xr:uid="{1DDDE0C4-11BA-4194-A02C-4AB716DB3215}"/>
    <cellStyle name="Comma 2 2 5 2 11" xfId="359" xr:uid="{504B818B-6FBD-4ABD-A39A-1E8CE34286BD}"/>
    <cellStyle name="Comma 2 2 5 2 12" xfId="369" xr:uid="{CFC56789-462D-4D78-96BD-F590B75D68A8}"/>
    <cellStyle name="Comma 2 2 5 2 13" xfId="378" xr:uid="{D10F6BAE-AB19-477B-90D3-76195D3FC914}"/>
    <cellStyle name="Comma 2 2 5 2 14" xfId="386" xr:uid="{EB109D15-F6F5-4165-B3C2-5DC2D76C626E}"/>
    <cellStyle name="Comma 2 2 5 2 15" xfId="392" xr:uid="{C1C357F1-6CC6-4F5F-91DF-0E7130D9ECC5}"/>
    <cellStyle name="Comma 2 2 5 2 2" xfId="178" xr:uid="{9D0C0771-7203-4E40-BE7D-E2D43B435380}"/>
    <cellStyle name="Comma 2 2 5 2 3" xfId="211" xr:uid="{F63B68A0-A7C6-42C2-BD06-DF9B192F8478}"/>
    <cellStyle name="Comma 2 2 5 2 4" xfId="255" xr:uid="{793EA9BC-E678-434E-8427-64D2132A08F6}"/>
    <cellStyle name="Comma 2 2 5 2 5" xfId="275" xr:uid="{E87A311E-7336-4A67-9F59-6C18804A1B25}"/>
    <cellStyle name="Comma 2 2 5 2 6" xfId="290" xr:uid="{91BE0F87-71AE-4CA1-8C5E-CA464F1F75C4}"/>
    <cellStyle name="Comma 2 2 5 2 7" xfId="305" xr:uid="{168A3511-61D9-431C-90D3-579BDF934C6F}"/>
    <cellStyle name="Comma 2 2 5 2 8" xfId="320" xr:uid="{3A901750-B8A2-4BA0-BFDC-5D2222996BFF}"/>
    <cellStyle name="Comma 2 2 5 2 9" xfId="333" xr:uid="{6E233827-A80F-4396-BC28-90C9334F34A3}"/>
    <cellStyle name="Comma 2 2 5 3" xfId="184" xr:uid="{C01B4853-62C9-45AA-8A7F-B48CC2397A5E}"/>
    <cellStyle name="Comma 2 2 5 4" xfId="253" xr:uid="{89AA62A1-9238-4AF6-9FDD-423A79E2EA46}"/>
    <cellStyle name="Comma 2 2 5 5" xfId="274" xr:uid="{B39F878F-13BA-4F04-868A-5EA9BC7F5BF6}"/>
    <cellStyle name="Comma 2 2 5 6" xfId="289" xr:uid="{AB00E4F0-AF8F-4CF9-AFAD-CA26FF680093}"/>
    <cellStyle name="Comma 2 2 5 7" xfId="304" xr:uid="{ABBA529D-74A7-4CD7-B8C6-6007C2FF174E}"/>
    <cellStyle name="Comma 2 2 5 8" xfId="319" xr:uid="{92EF777B-2514-4B69-BB6E-4A6DA43CDB09}"/>
    <cellStyle name="Comma 2 2 5 9" xfId="332" xr:uid="{C20F56CF-F233-4FC1-B3A8-FBB300CDE210}"/>
    <cellStyle name="Comma 2 2 50" xfId="437" xr:uid="{75628F7B-C708-404D-B9DB-587D6F1BA24A}"/>
    <cellStyle name="Comma 2 2 51" xfId="472" xr:uid="{00DF1A0B-5CA9-4D3A-9279-24EB261BA90B}"/>
    <cellStyle name="Comma 2 2 52" xfId="445" xr:uid="{86BCD39C-6E31-4331-9922-43E33A304C8C}"/>
    <cellStyle name="Comma 2 2 53" xfId="570" xr:uid="{BE7F9D8F-3448-4E2A-BB56-F14D71F8569C}"/>
    <cellStyle name="Comma 2 2 54" xfId="461" xr:uid="{626569A8-3B6A-4422-99A3-ADDAE8575EB6}"/>
    <cellStyle name="Comma 2 2 55" xfId="524" xr:uid="{1A11799A-6873-479E-B0A2-E16A19588221}"/>
    <cellStyle name="Comma 2 2 56" xfId="574" xr:uid="{3672F177-1AEA-4A21-AEC0-A865E397B0AD}"/>
    <cellStyle name="Comma 2 2 57" xfId="492" xr:uid="{8200AF21-D052-4471-BB1C-EBD81FE3F438}"/>
    <cellStyle name="Comma 2 2 58" xfId="466" xr:uid="{7AEEA4BB-210A-4D1E-BEA6-95B57BC5017D}"/>
    <cellStyle name="Comma 2 2 59" xfId="405" xr:uid="{71517B2A-05D0-47ED-9F00-80C5C0A77AF5}"/>
    <cellStyle name="Comma 2 2 6" xfId="59" xr:uid="{E5C6F132-885C-4C00-BBD5-09F2CE3CAE73}"/>
    <cellStyle name="Comma 2 2 60" xfId="464" xr:uid="{5D353146-D387-4026-A74A-E5F3C8E1A63A}"/>
    <cellStyle name="Comma 2 2 7" xfId="41" xr:uid="{AB83C35B-476C-4960-AFB0-FF1C315AD993}"/>
    <cellStyle name="Comma 2 2 8" xfId="43" xr:uid="{FEE50857-C138-488D-8AB9-A5CB35F05CE5}"/>
    <cellStyle name="Comma 2 2 9" xfId="42" xr:uid="{720BC2D8-8348-4670-A3ED-C9030565B819}"/>
    <cellStyle name="Comma 2 3" xfId="21" xr:uid="{E7E32AD5-7260-49E3-9DB6-7E244783150C}"/>
    <cellStyle name="Comma 2 4" xfId="22" xr:uid="{3EC20128-46A9-4704-AAC1-D559D5244439}"/>
    <cellStyle name="Comma 2 4 2 2" xfId="604" xr:uid="{0E6CD821-7E99-4AD0-9607-67E563F0A9FE}"/>
    <cellStyle name="Comma 2 5" xfId="51" xr:uid="{922DF0DF-9072-45B6-8E7F-6AC9C406A868}"/>
    <cellStyle name="Comma 2 6" xfId="54" xr:uid="{0C78F35F-48D9-4B7D-BF3E-009A2D763ED8}"/>
    <cellStyle name="Comma 2 7" xfId="158" xr:uid="{3194F68C-B1C5-4C47-9994-CA522228EFB3}"/>
    <cellStyle name="Comma 2 8" xfId="19" xr:uid="{D57D5F0C-12C1-4BE3-B6F4-4464D1BE8A19}"/>
    <cellStyle name="Comma 2 9" xfId="607" xr:uid="{3CEFB5B6-4382-4FF1-9414-6BA12E6DE351}"/>
    <cellStyle name="Comma 2 9 2" xfId="688" xr:uid="{FBD00D4E-38EE-4895-9A50-755AEEEA7C38}"/>
    <cellStyle name="Comma 20" xfId="671" xr:uid="{237A64A6-9E2F-4D43-8324-63875FF220D2}"/>
    <cellStyle name="Comma 20 2" xfId="750" xr:uid="{16691C5B-EE76-42CA-91B6-AC6B7543E96E}"/>
    <cellStyle name="Comma 21" xfId="752" xr:uid="{FBED3A51-1DAE-4B3D-BC8A-0F421ADFD20B}"/>
    <cellStyle name="Comma 22" xfId="755" xr:uid="{7F6A4E1A-DFC0-4F58-A6D7-1A2F461D1384}"/>
    <cellStyle name="Comma 23" xfId="9" xr:uid="{A2933147-E18D-4B1E-AF4A-1CA32F2CDC63}"/>
    <cellStyle name="Comma 3" xfId="14" xr:uid="{B83FFA47-CAB1-4F14-AB90-044BDC446AE9}"/>
    <cellStyle name="Comma 3 2" xfId="23" xr:uid="{CFB18186-7310-4DB8-894D-AA6E1A52A152}"/>
    <cellStyle name="Comma 3 2 2" xfId="615" xr:uid="{A60B3D44-C8CE-4834-9CE1-834DE988D224}"/>
    <cellStyle name="Comma 3 2 2 2" xfId="696" xr:uid="{742752D3-5773-4947-9B5D-D7B79B7D8E88}"/>
    <cellStyle name="Comma 3 2 3" xfId="680" xr:uid="{7F97009D-85FE-47BE-8A53-0B6B40DADACE}"/>
    <cellStyle name="Comma 3 3" xfId="610" xr:uid="{E8077007-CE51-424B-B3B6-BCDE870E6F2A}"/>
    <cellStyle name="Comma 3 3 2" xfId="691" xr:uid="{00E77CBA-6477-46A7-AB71-D7C436DEEB80}"/>
    <cellStyle name="Comma 3 4" xfId="675" xr:uid="{3B3BF5AE-1DD7-4916-A78E-556A2222DF52}"/>
    <cellStyle name="Comma 4" xfId="15" xr:uid="{06FA1640-206F-45A4-A2D3-27D88614A02A}"/>
    <cellStyle name="Comma 4 2" xfId="24" xr:uid="{0C8B2AB0-44C0-4E74-9A9F-D655EE7AE24B}"/>
    <cellStyle name="Comma 4 2 2" xfId="616" xr:uid="{3FCD7D5E-3CAC-4CEE-B2C0-3296591BE37D}"/>
    <cellStyle name="Comma 4 2 2 2" xfId="697" xr:uid="{F6EC527B-E51C-4434-B1A0-AACCEB69EED3}"/>
    <cellStyle name="Comma 4 2 3" xfId="681" xr:uid="{83120974-802C-4FF1-855C-DBA96B41D955}"/>
    <cellStyle name="Comma 4 3" xfId="611" xr:uid="{AC1404D1-AC99-47CA-9EEC-24457B2A4976}"/>
    <cellStyle name="Comma 4 3 2" xfId="692" xr:uid="{A272D8B5-689D-4677-80C7-BB7AF5F46FF1}"/>
    <cellStyle name="Comma 4 4" xfId="676" xr:uid="{9E258A8B-4F2B-4B40-86F9-70243DCC2D46}"/>
    <cellStyle name="Comma 5" xfId="25" xr:uid="{1D205B65-BDF9-4AF9-8B6E-780C5B74D26E}"/>
    <cellStyle name="Comma 5 2" xfId="617" xr:uid="{E9B03E79-FD86-45BE-9DB3-BA7EFB5B34F7}"/>
    <cellStyle name="Comma 5 2 2" xfId="698" xr:uid="{EE93186E-239B-4FC4-BC38-641CAE9D47C9}"/>
    <cellStyle name="Comma 5 3" xfId="682" xr:uid="{8E2A06E2-677F-4E56-A502-1578BF8B06B9}"/>
    <cellStyle name="Comma 6" xfId="18" xr:uid="{04E813C5-BF33-45D8-ACCC-83FE62FD8E95}"/>
    <cellStyle name="Comma 6 2" xfId="614" xr:uid="{75AD580E-1AFA-42FA-A74C-CBA6D9C5D088}"/>
    <cellStyle name="Comma 6 2 2" xfId="695" xr:uid="{519CCAAE-6498-4D39-80E9-980EDF249105}"/>
    <cellStyle name="Comma 6 3" xfId="679" xr:uid="{57B7E392-FCD0-4083-82E8-2B2E02740158}"/>
    <cellStyle name="Comma 7" xfId="16" xr:uid="{A178D2F3-1711-4F2F-AC45-D542D861D8D7}"/>
    <cellStyle name="Comma 7 2" xfId="26" xr:uid="{3CC37A3D-C27D-4BF7-9D71-A0234862093D}"/>
    <cellStyle name="Comma 7 3" xfId="612" xr:uid="{4D299ADF-8D20-4E88-908C-006187CBF38C}"/>
    <cellStyle name="Comma 7 3 2" xfId="693" xr:uid="{916B0042-DD7D-4E6F-835C-4993628DFB64}"/>
    <cellStyle name="Comma 7 4" xfId="677" xr:uid="{E0EF28A7-299C-4925-9671-7770FBEC040C}"/>
    <cellStyle name="Comma 8" xfId="626" xr:uid="{4AAA1309-D860-42AD-9740-B0E49B466422}"/>
    <cellStyle name="Comma 8 2" xfId="630" xr:uid="{7780AE66-9C2B-4A07-9C1D-32DE33694A80}"/>
    <cellStyle name="Comma 8 2 2" xfId="710" xr:uid="{37505A4A-76EF-4DED-980D-13E200016F5A}"/>
    <cellStyle name="Comma 8 3" xfId="707" xr:uid="{588D4EA9-6205-4764-929A-9211CC416FD8}"/>
    <cellStyle name="Comma 9" xfId="636" xr:uid="{77200A6A-15CB-4664-914B-3393CFAEBB24}"/>
    <cellStyle name="Comma 9 2" xfId="716" xr:uid="{B590E07D-A251-4980-8DA8-42E15432F099}"/>
    <cellStyle name="Hyperlink 2" xfId="27" xr:uid="{D9457B9C-B960-45F8-AC92-4275BE3809E5}"/>
    <cellStyle name="Hyperlink 3" xfId="627" xr:uid="{81BA42A3-ABDF-4E9A-929A-AFB62786D0F2}"/>
    <cellStyle name="Jun" xfId="28" xr:uid="{FA9F7C79-8762-433E-9363-211B5F63922A}"/>
    <cellStyle name="Normal" xfId="0" builtinId="0"/>
    <cellStyle name="Normal 10" xfId="644" xr:uid="{F7990A3A-561E-4B48-9565-9214CCB91199}"/>
    <cellStyle name="Normal 10 2" xfId="724" xr:uid="{07D2CF24-6BE3-47D9-86C5-EF130C6EDBA1}"/>
    <cellStyle name="Normal 11" xfId="654" xr:uid="{CC000361-5F7C-4D60-9069-6EC9DCC2FA1D}"/>
    <cellStyle name="Normal 11 2" xfId="733" xr:uid="{787E1798-3EE0-4203-9F25-8E6AE8996939}"/>
    <cellStyle name="Normal 12" xfId="657" xr:uid="{45C11436-BE4E-4DFD-A342-1A4A4A232093}"/>
    <cellStyle name="Normal 12 2" xfId="736" xr:uid="{8A91EE95-525B-47BE-A3A9-5914F75CE559}"/>
    <cellStyle name="Normal 13" xfId="660" xr:uid="{490D4AF5-087F-45CE-BCD7-32C5BC27C38C}"/>
    <cellStyle name="Normal 13 2" xfId="739" xr:uid="{3CD617B6-2E91-477A-9310-00062E6BB9D4}"/>
    <cellStyle name="Normal 13 3" xfId="756" xr:uid="{FE84B947-F583-43B4-B7D8-44B1E7553BCF}"/>
    <cellStyle name="Normal 13 3 2" xfId="758" xr:uid="{84C7E955-86C1-4B3C-9733-09060BD5EA7D}"/>
    <cellStyle name="Normal 14" xfId="29" xr:uid="{D248863F-5932-47E6-ACA3-2DA47C909313}"/>
    <cellStyle name="Normal 14 2" xfId="618" xr:uid="{85B284F9-42FC-4202-8D63-50B0687C67C8}"/>
    <cellStyle name="Normal 14 2 2" xfId="699" xr:uid="{EEA8DE41-4333-4BCC-8FFA-E90EB22B9E6A}"/>
    <cellStyle name="Normal 14 3" xfId="683" xr:uid="{2F9BF7DC-CA17-44C5-86A3-A010C96B8F8D}"/>
    <cellStyle name="Normal 15" xfId="662" xr:uid="{5B996FBE-20AA-4260-9AC8-7F7B4F6AB28E}"/>
    <cellStyle name="Normal 15 2" xfId="603" xr:uid="{717FFB82-2FC6-47A9-BBF4-BA517562A01D}"/>
    <cellStyle name="Normal 15 2 2" xfId="620" xr:uid="{3EE4F601-F2E1-4E45-84F2-4BFE3C28CDF4}"/>
    <cellStyle name="Normal 15 2 2 2" xfId="701" xr:uid="{A77C0C32-3CA0-4A7E-B9EF-7314A04E8D79}"/>
    <cellStyle name="Normal 15 2 3" xfId="685" xr:uid="{089F54AC-B81C-4B61-A3AA-0CC2068DD951}"/>
    <cellStyle name="Normal 15 3" xfId="741" xr:uid="{AE6056E5-0CE3-4A05-9E08-5D23ED59C355}"/>
    <cellStyle name="Normal 16" xfId="665" xr:uid="{1D217A7C-0307-45E4-AA94-6C28D5E35001}"/>
    <cellStyle name="Normal 16 2" xfId="744" xr:uid="{4DADE2D2-0FA1-406F-9848-184CD88701F7}"/>
    <cellStyle name="Normal 17" xfId="668" xr:uid="{435BA139-6246-437C-ACF5-5861E98B2485}"/>
    <cellStyle name="Normal 17 2" xfId="747" xr:uid="{8D574D83-F990-4188-BA21-8176CA9AEDE7}"/>
    <cellStyle name="Normal 18" xfId="670" xr:uid="{9F422C3D-3499-4FEA-9F27-1E8655871BE2}"/>
    <cellStyle name="Normal 19" xfId="751" xr:uid="{CCC7E8B1-1082-4C6A-A71C-304795BEF4C7}"/>
    <cellStyle name="Normal 2" xfId="12" xr:uid="{25673517-B807-445C-995B-BF8DA953E9AA}"/>
    <cellStyle name="Normal 2 2" xfId="31" xr:uid="{1EAC5AA5-7F67-4051-A6C2-937D15E85BE5}"/>
    <cellStyle name="Normal 2 2 2" xfId="651" xr:uid="{5CFDC8D0-ECDF-4795-BDEE-74E367864FDB}"/>
    <cellStyle name="Normal 2 2 2 2" xfId="731" xr:uid="{558A2E04-CD8D-4D83-A7E0-E3FA2152C321}"/>
    <cellStyle name="Normal 2 3" xfId="30" xr:uid="{76205AF5-32CB-40B3-A065-836689FDD8DD}"/>
    <cellStyle name="Normal 2 4" xfId="32" xr:uid="{B5E46B0E-CC38-4A72-BC59-9BC361FA9BF8}"/>
    <cellStyle name="Normal 2 5" xfId="605" xr:uid="{C11ED23A-3FF0-46F0-8330-911FA43F3E06}"/>
    <cellStyle name="Normal 2 5 2" xfId="686" xr:uid="{A73787AC-38EF-46C2-B163-523DC5915001}"/>
    <cellStyle name="Normal 2 6" xfId="608" xr:uid="{5411FF0F-4045-4D0D-B4CE-F56A0C25C5B9}"/>
    <cellStyle name="Normal 2 6 2" xfId="689" xr:uid="{1FFC865F-C5F0-439B-99BB-0EF60B442604}"/>
    <cellStyle name="Normal 2 7" xfId="621" xr:uid="{B7F66BF8-8631-454F-ACF6-BE6960F6F7B2}"/>
    <cellStyle name="Normal 2 7 2" xfId="628" xr:uid="{0219085B-8F08-41A3-9B26-2E1F4C691D7E}"/>
    <cellStyle name="Normal 2 7 2 2" xfId="648" xr:uid="{C8C0811E-CD7E-4588-8E6C-0B79E4AB9239}"/>
    <cellStyle name="Normal 2 7 2 2 2" xfId="728" xr:uid="{2605B6FC-8150-4E8F-A958-FAF68F626CFB}"/>
    <cellStyle name="Normal 2 7 2 3" xfId="653" xr:uid="{262728A6-3F79-4775-A655-F9353A135FFA}"/>
    <cellStyle name="Normal 2 7 2 3 2" xfId="732" xr:uid="{B4EEE9ED-B665-4B02-88C0-97E7A2E3853C}"/>
    <cellStyle name="Normal 2 7 2 4" xfId="708" xr:uid="{CE7D44E0-979D-45CB-B1DC-47B1E5BAD3AA}"/>
    <cellStyle name="Normal 2 7 3" xfId="702" xr:uid="{10413DE2-F097-4257-A708-D7F95993D387}"/>
    <cellStyle name="Normal 2 8" xfId="649" xr:uid="{E233F6BC-38AC-4EB8-B2E0-B1C781CBF203}"/>
    <cellStyle name="Normal 2 8 2" xfId="729" xr:uid="{FA5776D2-C391-4670-BF57-D2E7BE731126}"/>
    <cellStyle name="Normal 2 9" xfId="673" xr:uid="{528E6007-0A37-43DE-995F-47813D730D67}"/>
    <cellStyle name="Normal 20" xfId="754" xr:uid="{9D32F70B-5830-4FF8-B650-4A863FA662FD}"/>
    <cellStyle name="Normal 21" xfId="8" xr:uid="{EBDF2596-4AAE-4198-A89D-14873DBDE0CE}"/>
    <cellStyle name="Normal 3" xfId="33" xr:uid="{9EE48517-4188-4C7B-88EC-CBB5AFDB9430}"/>
    <cellStyle name="Normal 3 2" xfId="34" xr:uid="{38FFDDD7-74F7-464D-A1A2-254A6ED1BD9A}"/>
    <cellStyle name="Normal 4" xfId="17" xr:uid="{93C869C8-A19C-4117-99D0-FA69761D9FD1}"/>
    <cellStyle name="Normal 4 2" xfId="613" xr:uid="{B37171EB-5364-427A-B997-79891CAD39F5}"/>
    <cellStyle name="Normal 4 2 2" xfId="694" xr:uid="{C5A397D6-FDAB-423E-9E6B-D181BC1724CC}"/>
    <cellStyle name="Normal 4 3" xfId="678" xr:uid="{75754412-ED56-4733-ADB4-3D3974320002}"/>
    <cellStyle name="Normal 5" xfId="622" xr:uid="{1224BD07-0916-44B2-9B88-F520765577BB}"/>
    <cellStyle name="Normal 5 2" xfId="632" xr:uid="{691D440F-C33E-4C49-909F-2438CC05FD87}"/>
    <cellStyle name="Normal 5 2 2" xfId="712" xr:uid="{A6BFB583-92EB-4987-B1DB-65036C1C6B41}"/>
    <cellStyle name="Normal 5 3" xfId="703" xr:uid="{AAB5BD7D-C4D4-456F-A5A9-388A465598B2}"/>
    <cellStyle name="Normal 6" xfId="624" xr:uid="{67E2E499-62F6-4883-8D18-8EC9B816F34F}"/>
    <cellStyle name="Normal 6 2" xfId="629" xr:uid="{12D6877A-8B05-42F0-98B7-B29F23B8D281}"/>
    <cellStyle name="Normal 6 2 2" xfId="709" xr:uid="{A15EB5B5-1A6B-4300-B93E-C68F6B55B266}"/>
    <cellStyle name="Normal 6 3" xfId="705" xr:uid="{E073E1AE-F634-4798-833F-31FAF399AABE}"/>
    <cellStyle name="Normal 7" xfId="634" xr:uid="{AEEE246A-02E0-4B67-A7F9-21A4FCE54DD0}"/>
    <cellStyle name="Normal 7 2" xfId="714" xr:uid="{A1DB5A78-7A61-4BE0-BBCF-CE6A54E8524A}"/>
    <cellStyle name="Normal 8" xfId="638" xr:uid="{06A8A739-4960-4425-86FF-B56EECA46922}"/>
    <cellStyle name="Normal 8 2" xfId="718" xr:uid="{8399B7AB-584E-4F16-B8FD-2A0912D9C319}"/>
    <cellStyle name="Normal 9" xfId="641" xr:uid="{D6D61497-F348-4CC5-8FE8-0D1BD5094188}"/>
    <cellStyle name="Normal 9 2" xfId="721" xr:uid="{3336F366-0B14-4CA5-A2DA-7D8956149527}"/>
    <cellStyle name="Percent" xfId="4" builtinId="5"/>
    <cellStyle name="Percent 10" xfId="658" xr:uid="{E8ABB582-4961-46AF-A26E-7B32CA40275B}"/>
    <cellStyle name="Percent 10 2" xfId="5" xr:uid="{00000000-0005-0000-0000-000005000000}"/>
    <cellStyle name="Percent 10 2 2" xfId="737" xr:uid="{45A346B5-DADD-4886-83CE-5938565997A1}"/>
    <cellStyle name="Percent 11" xfId="661" xr:uid="{0B4E881F-D8F9-43F3-8BB1-92E85D8F3308}"/>
    <cellStyle name="Percent 11 2" xfId="740" xr:uid="{5A06B50E-9AE8-43D2-99A3-16D231C5B109}"/>
    <cellStyle name="Percent 12" xfId="663" xr:uid="{F594E22A-DFAB-4FB9-AD84-F13F36F726C4}"/>
    <cellStyle name="Percent 12 2" xfId="742" xr:uid="{336EB8B7-17D2-44CB-83D2-16DCA414E4F3}"/>
    <cellStyle name="Percent 13" xfId="666" xr:uid="{E1B462B7-35FA-4486-AD51-5ABE63D014FC}"/>
    <cellStyle name="Percent 13 2" xfId="745" xr:uid="{78511E86-A52E-49CC-8A22-D52DF21F02DB}"/>
    <cellStyle name="Percent 14" xfId="6" xr:uid="{00000000-0005-0000-0000-000006000000}"/>
    <cellStyle name="Percent 14 2" xfId="749" xr:uid="{2855A5DC-5957-4CEA-BA54-AF3580BE0992}"/>
    <cellStyle name="Percent 15" xfId="753" xr:uid="{B32483FB-06C8-4289-82E7-E7C11D5B709D}"/>
    <cellStyle name="Percent 16" xfId="757" xr:uid="{B8FE175E-84EB-4F85-9DD1-8B0D019177CF}"/>
    <cellStyle name="Percent 17" xfId="10" xr:uid="{E3D94445-873F-4EB2-98D1-1802DFC78B73}"/>
    <cellStyle name="Percent 2" xfId="13" xr:uid="{4BF17599-EF20-436F-9340-033B13FEF361}"/>
    <cellStyle name="Percent 2 2" xfId="606" xr:uid="{0E95B53E-3936-4B60-8950-31F512E8376A}"/>
    <cellStyle name="Percent 2 2 2" xfId="687" xr:uid="{C3A755FB-0740-4540-94DA-47879D0C3756}"/>
    <cellStyle name="Percent 2 3" xfId="609" xr:uid="{F0A14DA0-C8DF-4C46-B38D-491D633EBA1C}"/>
    <cellStyle name="Percent 2 3 2" xfId="690" xr:uid="{8870446C-2414-453D-81FE-8F1EF9296EA3}"/>
    <cellStyle name="Percent 2 4" xfId="652" xr:uid="{6197C78F-1FA2-4893-B528-C0C34F9DEB19}"/>
    <cellStyle name="Percent 2 5" xfId="674" xr:uid="{EC68D84E-1807-48CF-8EF9-FF1F2ECEF905}"/>
    <cellStyle name="Percent 3" xfId="35" xr:uid="{62B80F37-9E04-4ACC-9010-50571BE54F40}"/>
    <cellStyle name="Percent 3 2" xfId="619" xr:uid="{935B9729-C492-4766-9040-0DC8831355CC}"/>
    <cellStyle name="Percent 3 2 2" xfId="700" xr:uid="{7AF51B9C-9D07-488B-9630-51DBD19C42A9}"/>
    <cellStyle name="Percent 3 3" xfId="684" xr:uid="{1E950317-065C-4C4F-A70C-E0A715CFAD63}"/>
    <cellStyle name="Percent 4" xfId="623" xr:uid="{3C0200CF-261D-4A33-8E3E-7F072477E4CD}"/>
    <cellStyle name="Percent 4 2" xfId="633" xr:uid="{33B46DD2-294D-4C03-A8DB-29B92613F159}"/>
    <cellStyle name="Percent 4 2 2" xfId="713" xr:uid="{3C9E95AC-90CF-4AB0-AE94-2FB167CCD259}"/>
    <cellStyle name="Percent 4 3" xfId="704" xr:uid="{AC2864A5-83EB-473E-9B70-389A03EC2527}"/>
    <cellStyle name="Percent 5" xfId="625" xr:uid="{C1723FB0-8900-458E-A14A-8B516461CF86}"/>
    <cellStyle name="Percent 5 2" xfId="631" xr:uid="{29D3A9C9-72FC-4A07-A6B9-098FB0A74C62}"/>
    <cellStyle name="Percent 5 2 2" xfId="711" xr:uid="{32175CCF-0C6C-423C-B218-8CC797B27C1A}"/>
    <cellStyle name="Percent 5 3" xfId="706" xr:uid="{D69BD668-E235-48B9-9940-F6E4737029CA}"/>
    <cellStyle name="Percent 6" xfId="635" xr:uid="{AF30FDD3-520B-42E5-B300-45C30CE1D55E}"/>
    <cellStyle name="Percent 6 2" xfId="715" xr:uid="{C25F0E6E-1184-45E9-9BE3-A8A4DB46F0C7}"/>
    <cellStyle name="Percent 7" xfId="639" xr:uid="{D63ABDD7-E696-47C1-8DCF-E0AB18E2BADE}"/>
    <cellStyle name="Percent 7 2" xfId="719" xr:uid="{B2CF5250-4975-47C4-BD54-2710C01F899F}"/>
    <cellStyle name="Percent 8" xfId="642" xr:uid="{B8C528ED-40AE-43C8-B704-9699FE807046}"/>
    <cellStyle name="Percent 8 2" xfId="722" xr:uid="{4F65A930-B287-4CA4-81AA-C6748CC77216}"/>
    <cellStyle name="Percent 9" xfId="645" xr:uid="{959B993C-2EEB-49E9-BF81-D5FD2AE75872}"/>
    <cellStyle name="Percent 9 2" xfId="725" xr:uid="{BF3ED9E1-3C70-492B-854D-25CA25EFE064}"/>
  </cellStyles>
  <dxfs count="3">
    <dxf>
      <fill>
        <patternFill patternType="solid">
          <fgColor rgb="FFF3F3F3"/>
          <bgColor rgb="FFF3F3F3"/>
        </patternFill>
      </fill>
      <border>
        <left/>
        <right/>
        <top/>
        <bottom/>
      </border>
    </dxf>
    <dxf>
      <fill>
        <patternFill patternType="solid">
          <fgColor rgb="FFFFFFFF"/>
          <bgColor rgb="FFFFFFFF"/>
        </patternFill>
      </fill>
      <border>
        <left/>
        <right/>
        <top/>
        <bottom/>
      </border>
    </dxf>
    <dxf>
      <fill>
        <patternFill patternType="solid">
          <fgColor rgb="FFBDBDBD"/>
          <bgColor rgb="FFBDBDBD"/>
        </patternFill>
      </fill>
      <border>
        <left/>
        <right/>
        <top/>
        <bottom/>
      </border>
    </dxf>
  </dxfs>
  <tableStyles count="1" defaultTableStyle="TableStyleMedium2" defaultPivotStyle="PivotStyleLight16">
    <tableStyle name="Sheet1-style" pivot="0" count="3" xr9:uid="{00000000-0011-0000-FFFF-FFFF00000000}">
      <tableStyleElement type="headerRow" dxfId="2"/>
      <tableStyleElement type="firstRowStripe" dxfId="1"/>
      <tableStyleElement type="secondRowStripe" dxfId="0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customProperty" Target="../customProperty1.bin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0CC37B2-D2B4-4D8B-A07B-6FE9A5A459A8}">
  <dimension ref="A1:AQ310"/>
  <sheetViews>
    <sheetView tabSelected="1" zoomScaleNormal="100" workbookViewId="0">
      <pane xSplit="1" ySplit="1" topLeftCell="AK2" activePane="bottomRight" state="frozen"/>
      <selection pane="topRight" activeCell="B1" sqref="B1"/>
      <selection pane="bottomLeft" activeCell="A2" sqref="A2"/>
      <selection pane="bottomRight" activeCell="AN2" sqref="AN2"/>
    </sheetView>
  </sheetViews>
  <sheetFormatPr defaultColWidth="8.81640625" defaultRowHeight="14.5" x14ac:dyDescent="0.35"/>
  <cols>
    <col min="1" max="1" width="41.26953125" style="1" customWidth="1"/>
    <col min="2" max="8" width="9.1796875" style="3" customWidth="1"/>
    <col min="9" max="11" width="10.1796875" style="3" bestFit="1" customWidth="1"/>
    <col min="12" max="12" width="8" style="3" bestFit="1" customWidth="1"/>
    <col min="13" max="15" width="1.90625" style="1" customWidth="1"/>
    <col min="16" max="17" width="9" style="3" bestFit="1" customWidth="1"/>
    <col min="18" max="18" width="8.453125" style="39" bestFit="1" customWidth="1"/>
    <col min="19" max="19" width="8.453125" style="3" bestFit="1" customWidth="1"/>
    <col min="20" max="20" width="10.453125" style="3" bestFit="1" customWidth="1"/>
    <col min="21" max="23" width="10.453125" style="39" bestFit="1" customWidth="1"/>
    <col min="24" max="29" width="10.54296875" style="39" bestFit="1" customWidth="1"/>
    <col min="30" max="30" width="11.1796875" style="39" bestFit="1" customWidth="1"/>
    <col min="31" max="31" width="11.453125" style="39" bestFit="1" customWidth="1"/>
    <col min="32" max="33" width="11.7265625" style="39" bestFit="1" customWidth="1"/>
    <col min="34" max="37" width="11.90625" style="39" bestFit="1" customWidth="1"/>
    <col min="38" max="40" width="13.1796875" style="39" bestFit="1" customWidth="1"/>
    <col min="41" max="41" width="11.54296875" style="66" bestFit="1" customWidth="1"/>
    <col min="42" max="42" width="9.453125" style="66" bestFit="1" customWidth="1"/>
    <col min="43" max="43" width="2" style="66" customWidth="1"/>
    <col min="44" max="16384" width="8.81640625" style="1"/>
  </cols>
  <sheetData>
    <row r="1" spans="1:43" s="5" customFormat="1" x14ac:dyDescent="0.35">
      <c r="A1" s="5" t="s">
        <v>80</v>
      </c>
      <c r="B1" s="6" t="s">
        <v>62</v>
      </c>
      <c r="C1" s="6" t="s">
        <v>59</v>
      </c>
      <c r="D1" s="6" t="s">
        <v>60</v>
      </c>
      <c r="E1" s="6" t="s">
        <v>61</v>
      </c>
      <c r="F1" s="6" t="s">
        <v>73</v>
      </c>
      <c r="G1" s="6" t="s">
        <v>211</v>
      </c>
      <c r="H1" s="6" t="s">
        <v>229</v>
      </c>
      <c r="I1" s="6" t="s">
        <v>248</v>
      </c>
      <c r="J1" s="6" t="s">
        <v>257</v>
      </c>
      <c r="K1" s="6" t="s">
        <v>263</v>
      </c>
      <c r="L1" s="6" t="s">
        <v>205</v>
      </c>
      <c r="P1" s="6" t="s">
        <v>38</v>
      </c>
      <c r="Q1" s="6" t="s">
        <v>39</v>
      </c>
      <c r="R1" s="79" t="s">
        <v>40</v>
      </c>
      <c r="S1" s="6" t="s">
        <v>74</v>
      </c>
      <c r="T1" s="6" t="s">
        <v>186</v>
      </c>
      <c r="U1" s="79" t="s">
        <v>191</v>
      </c>
      <c r="V1" s="79" t="s">
        <v>204</v>
      </c>
      <c r="W1" s="79" t="s">
        <v>212</v>
      </c>
      <c r="X1" s="79" t="s">
        <v>223</v>
      </c>
      <c r="Y1" s="79" t="s">
        <v>225</v>
      </c>
      <c r="Z1" s="79" t="s">
        <v>226</v>
      </c>
      <c r="AA1" s="79" t="s">
        <v>228</v>
      </c>
      <c r="AB1" s="79" t="s">
        <v>232</v>
      </c>
      <c r="AC1" s="79" t="s">
        <v>233</v>
      </c>
      <c r="AD1" s="79" t="s">
        <v>234</v>
      </c>
      <c r="AE1" s="79" t="s">
        <v>246</v>
      </c>
      <c r="AF1" s="79" t="s">
        <v>251</v>
      </c>
      <c r="AG1" s="79" t="s">
        <v>252</v>
      </c>
      <c r="AH1" s="79" t="s">
        <v>255</v>
      </c>
      <c r="AI1" s="79" t="s">
        <v>256</v>
      </c>
      <c r="AJ1" s="79" t="s">
        <v>258</v>
      </c>
      <c r="AK1" s="79" t="s">
        <v>260</v>
      </c>
      <c r="AL1" s="79" t="s">
        <v>261</v>
      </c>
      <c r="AM1" s="79" t="s">
        <v>262</v>
      </c>
      <c r="AN1" s="79" t="s">
        <v>264</v>
      </c>
      <c r="AO1" s="65" t="s">
        <v>203</v>
      </c>
      <c r="AP1" s="65" t="s">
        <v>202</v>
      </c>
      <c r="AQ1" s="65"/>
    </row>
    <row r="2" spans="1:43" s="5" customFormat="1" x14ac:dyDescent="0.35">
      <c r="A2" s="5" t="s">
        <v>189</v>
      </c>
      <c r="B2" s="6"/>
      <c r="C2" s="6"/>
      <c r="D2" s="6"/>
      <c r="E2" s="6"/>
      <c r="F2" s="6"/>
      <c r="G2" s="6"/>
      <c r="H2" s="6"/>
      <c r="I2" s="6"/>
      <c r="J2" s="6"/>
      <c r="K2" s="6"/>
      <c r="L2" s="6"/>
      <c r="P2" s="6"/>
      <c r="Q2" s="6"/>
      <c r="R2" s="79"/>
      <c r="S2" s="6"/>
      <c r="T2" s="6"/>
      <c r="U2" s="79"/>
      <c r="V2" s="79"/>
      <c r="W2" s="79"/>
      <c r="X2" s="79"/>
      <c r="Y2" s="79"/>
      <c r="Z2" s="79"/>
      <c r="AA2" s="79"/>
      <c r="AB2" s="79"/>
      <c r="AC2" s="79"/>
      <c r="AD2" s="79"/>
      <c r="AE2" s="79"/>
      <c r="AF2" s="79"/>
      <c r="AG2" s="79"/>
      <c r="AH2" s="79"/>
      <c r="AI2" s="79"/>
      <c r="AJ2" s="79"/>
      <c r="AK2" s="79"/>
      <c r="AL2" s="79"/>
      <c r="AM2" s="79"/>
      <c r="AN2" s="79"/>
      <c r="AO2" s="65"/>
      <c r="AP2" s="65"/>
      <c r="AQ2" s="65"/>
    </row>
    <row r="3" spans="1:43" x14ac:dyDescent="0.35">
      <c r="A3" s="1" t="s">
        <v>75</v>
      </c>
      <c r="B3" s="26">
        <v>8473.16</v>
      </c>
      <c r="C3" s="26">
        <v>13559.32</v>
      </c>
      <c r="D3" s="26">
        <v>24435.74</v>
      </c>
      <c r="E3" s="26">
        <v>36183.599999999999</v>
      </c>
      <c r="F3" s="26">
        <v>41410.720000000001</v>
      </c>
      <c r="G3" s="26">
        <f>W3</f>
        <v>53803.35</v>
      </c>
      <c r="H3" s="26">
        <f>AA3</f>
        <v>71979.679999999993</v>
      </c>
      <c r="I3" s="26">
        <f>AE3</f>
        <v>96978.33</v>
      </c>
      <c r="J3" s="26">
        <f>AI3</f>
        <v>127127.17</v>
      </c>
      <c r="K3" s="26">
        <f>AM3</f>
        <v>158776.63</v>
      </c>
      <c r="L3" s="30">
        <f>K3/J3-1</f>
        <v>0.24895905415026554</v>
      </c>
      <c r="P3" s="26">
        <v>36225.129999999997</v>
      </c>
      <c r="Q3" s="26">
        <v>37300.120000000003</v>
      </c>
      <c r="R3" s="26">
        <v>39406.466114549992</v>
      </c>
      <c r="S3" s="26">
        <v>41410.720000000001</v>
      </c>
      <c r="T3" s="26">
        <v>42942.68</v>
      </c>
      <c r="U3" s="26">
        <v>46170.28</v>
      </c>
      <c r="V3" s="26">
        <v>49940.480000000003</v>
      </c>
      <c r="W3" s="26">
        <v>53803.35</v>
      </c>
      <c r="X3" s="26">
        <v>58318.83</v>
      </c>
      <c r="Y3" s="26">
        <v>62754.37</v>
      </c>
      <c r="Z3" s="26">
        <v>67511.78</v>
      </c>
      <c r="AA3" s="26">
        <v>71979.679999999993</v>
      </c>
      <c r="AB3" s="26">
        <v>77758.92</v>
      </c>
      <c r="AC3" s="26">
        <v>83654.45</v>
      </c>
      <c r="AD3" s="26">
        <v>90137.44</v>
      </c>
      <c r="AE3" s="26">
        <v>96978.33</v>
      </c>
      <c r="AF3" s="26">
        <v>104780.57</v>
      </c>
      <c r="AG3" s="26">
        <v>112293.81</v>
      </c>
      <c r="AH3" s="26">
        <v>119494.05</v>
      </c>
      <c r="AI3" s="26">
        <v>127127.17</v>
      </c>
      <c r="AJ3" s="26">
        <v>134786.98000000001</v>
      </c>
      <c r="AK3" s="26">
        <v>141780.84</v>
      </c>
      <c r="AL3" s="26">
        <v>149248.73000000001</v>
      </c>
      <c r="AM3" s="26">
        <v>158776.63</v>
      </c>
      <c r="AN3" s="26">
        <v>169378.78</v>
      </c>
      <c r="AO3" s="68">
        <f>IFERROR(AN3/AJ3-1,"")</f>
        <v>0.25664051527825604</v>
      </c>
      <c r="AP3" s="68">
        <f>IFERROR(AN3/AM3-1,"")</f>
        <v>6.6773995644069162E-2</v>
      </c>
      <c r="AQ3" s="68"/>
    </row>
    <row r="4" spans="1:43" x14ac:dyDescent="0.35">
      <c r="A4" s="1" t="s">
        <v>240</v>
      </c>
      <c r="B4" s="26">
        <v>542.41999999999996</v>
      </c>
      <c r="C4" s="26">
        <v>374.62</v>
      </c>
      <c r="D4" s="26">
        <v>2920.65</v>
      </c>
      <c r="E4" s="26">
        <v>5760.9</v>
      </c>
      <c r="F4" s="26">
        <v>7655.86</v>
      </c>
      <c r="G4" s="26">
        <f>W4</f>
        <v>10251.59</v>
      </c>
      <c r="H4" s="26">
        <f t="shared" ref="H4:H6" si="0">AA4</f>
        <v>10564.91</v>
      </c>
      <c r="I4" s="26">
        <f>AE4</f>
        <v>12191.39</v>
      </c>
      <c r="J4" s="26">
        <f t="shared" ref="J4:J6" si="1">AI4</f>
        <v>16364.64</v>
      </c>
      <c r="K4" s="26">
        <f>AM4</f>
        <v>21005.57</v>
      </c>
      <c r="L4" s="30">
        <f t="shared" ref="L4:L6" si="2">K4/J4-1</f>
        <v>0.28359499506252517</v>
      </c>
      <c r="P4" s="26">
        <v>7501.27</v>
      </c>
      <c r="Q4" s="26">
        <v>7175.2</v>
      </c>
      <c r="R4" s="26">
        <v>6882.5057435312592</v>
      </c>
      <c r="S4" s="26">
        <f>F4</f>
        <v>7655.86</v>
      </c>
      <c r="T4" s="26">
        <v>8487.92</v>
      </c>
      <c r="U4" s="26">
        <v>9285.1</v>
      </c>
      <c r="V4" s="26">
        <v>9914.15</v>
      </c>
      <c r="W4" s="26">
        <v>10251.59</v>
      </c>
      <c r="X4" s="26">
        <v>10507.439999999999</v>
      </c>
      <c r="Y4" s="26">
        <v>10498.74</v>
      </c>
      <c r="Z4" s="26">
        <v>10455.25</v>
      </c>
      <c r="AA4" s="26">
        <v>10564.91</v>
      </c>
      <c r="AB4" s="26">
        <v>10770.24</v>
      </c>
      <c r="AC4" s="26">
        <v>11135.94</v>
      </c>
      <c r="AD4" s="26">
        <v>11881.97</v>
      </c>
      <c r="AE4" s="26">
        <v>12191.39</v>
      </c>
      <c r="AF4" s="26">
        <v>13042.51</v>
      </c>
      <c r="AG4" s="26">
        <v>13893.61</v>
      </c>
      <c r="AH4" s="26">
        <v>14891.05</v>
      </c>
      <c r="AI4" s="26">
        <v>16364.64</v>
      </c>
      <c r="AJ4" s="26">
        <v>17392.150000000001</v>
      </c>
      <c r="AK4" s="26">
        <v>18108.47</v>
      </c>
      <c r="AL4" s="26">
        <v>19374.95</v>
      </c>
      <c r="AM4" s="26">
        <v>21005.57</v>
      </c>
      <c r="AN4" s="26">
        <v>22865.62</v>
      </c>
      <c r="AO4" s="68">
        <f>IFERROR(AN4/AJ4-1,"")</f>
        <v>0.31470922226406728</v>
      </c>
      <c r="AP4" s="68">
        <f>IFERROR(AN4/AM4-1,"")</f>
        <v>8.8550322604909137E-2</v>
      </c>
      <c r="AQ4" s="68"/>
    </row>
    <row r="5" spans="1:43" x14ac:dyDescent="0.35">
      <c r="A5" s="1" t="s">
        <v>235</v>
      </c>
      <c r="B5" s="26"/>
      <c r="C5" s="26"/>
      <c r="D5" s="26"/>
      <c r="E5" s="26"/>
      <c r="F5" s="26"/>
      <c r="G5" s="26">
        <f>W5</f>
        <v>0</v>
      </c>
      <c r="H5" s="26">
        <f t="shared" si="0"/>
        <v>856.07</v>
      </c>
      <c r="I5" s="26">
        <f>AE5</f>
        <v>2741.24</v>
      </c>
      <c r="J5" s="26">
        <f t="shared" si="1"/>
        <v>3719.91</v>
      </c>
      <c r="K5" s="26">
        <f>AM5</f>
        <v>5934</v>
      </c>
      <c r="L5" s="30">
        <f t="shared" si="2"/>
        <v>0.59519988386815825</v>
      </c>
      <c r="P5" s="26"/>
      <c r="Q5" s="26"/>
      <c r="R5" s="26"/>
      <c r="S5" s="26"/>
      <c r="T5" s="26"/>
      <c r="U5" s="26">
        <v>0</v>
      </c>
      <c r="V5" s="26">
        <v>0</v>
      </c>
      <c r="W5" s="26">
        <v>0</v>
      </c>
      <c r="X5" s="26">
        <v>76.62</v>
      </c>
      <c r="Y5" s="26">
        <v>241.97</v>
      </c>
      <c r="Z5" s="26">
        <v>540.02</v>
      </c>
      <c r="AA5" s="26">
        <v>856.07</v>
      </c>
      <c r="AB5" s="26">
        <v>1181.47</v>
      </c>
      <c r="AC5" s="26">
        <v>1638.56</v>
      </c>
      <c r="AD5" s="26">
        <v>2169.8200000000002</v>
      </c>
      <c r="AE5" s="26">
        <v>2741.24</v>
      </c>
      <c r="AF5" s="26">
        <v>3088.83</v>
      </c>
      <c r="AG5" s="26">
        <v>3301.94</v>
      </c>
      <c r="AH5" s="26">
        <v>3368.1</v>
      </c>
      <c r="AI5" s="26">
        <v>3719.91</v>
      </c>
      <c r="AJ5" s="26">
        <v>4337.46</v>
      </c>
      <c r="AK5" s="26">
        <v>5081.5600000000004</v>
      </c>
      <c r="AL5" s="26">
        <v>5849.05</v>
      </c>
      <c r="AM5" s="26">
        <v>5934</v>
      </c>
      <c r="AN5" s="26">
        <v>6167.59</v>
      </c>
      <c r="AO5" s="68">
        <f>IFERROR(AN5/AJ5-1,"")</f>
        <v>0.42193587952396094</v>
      </c>
      <c r="AP5" s="68">
        <f>IFERROR(AN5/AM5-1,"")</f>
        <v>3.9364678126053265E-2</v>
      </c>
      <c r="AQ5" s="68"/>
    </row>
    <row r="6" spans="1:43" s="2" customFormat="1" x14ac:dyDescent="0.35">
      <c r="A6" s="2" t="s">
        <v>76</v>
      </c>
      <c r="B6" s="27">
        <v>7928.97</v>
      </c>
      <c r="C6" s="27">
        <v>13144.09</v>
      </c>
      <c r="D6" s="27">
        <v>21466.74</v>
      </c>
      <c r="E6" s="27">
        <v>30406.600000000006</v>
      </c>
      <c r="F6" s="97">
        <v>33717.980000000003</v>
      </c>
      <c r="G6" s="35">
        <f>W6</f>
        <v>43515.16</v>
      </c>
      <c r="H6" s="35">
        <f t="shared" si="0"/>
        <v>60521.220000000008</v>
      </c>
      <c r="I6" s="35">
        <f>AE6</f>
        <v>82126.23</v>
      </c>
      <c r="J6" s="35">
        <f t="shared" si="1"/>
        <v>107307.98</v>
      </c>
      <c r="K6" s="35">
        <f>AM6</f>
        <v>132376.25</v>
      </c>
      <c r="L6" s="30">
        <f t="shared" si="2"/>
        <v>0.23361049196900363</v>
      </c>
      <c r="P6" s="27">
        <v>29000.59</v>
      </c>
      <c r="Q6" s="27">
        <v>30120.57</v>
      </c>
      <c r="R6" s="27">
        <v>32519.565761586546</v>
      </c>
      <c r="S6" s="27">
        <v>33717.980000000003</v>
      </c>
      <c r="T6" s="27">
        <v>34411.030000000013</v>
      </c>
      <c r="U6" s="27">
        <v>36858.879999999997</v>
      </c>
      <c r="V6" s="27">
        <v>40004.019999999997</v>
      </c>
      <c r="W6" s="97">
        <v>43515.16</v>
      </c>
      <c r="X6" s="97">
        <v>47677.66</v>
      </c>
      <c r="Y6" s="97">
        <v>51950.879999999997</v>
      </c>
      <c r="Z6" s="97">
        <v>56481</v>
      </c>
      <c r="AA6" s="97">
        <v>60521.220000000008</v>
      </c>
      <c r="AB6" s="97">
        <v>65793.959999999992</v>
      </c>
      <c r="AC6" s="97">
        <v>70884.98</v>
      </c>
      <c r="AD6" s="97">
        <v>76142.45</v>
      </c>
      <c r="AE6" s="97">
        <v>82126.23</v>
      </c>
      <c r="AF6" s="97">
        <v>88739.12</v>
      </c>
      <c r="AG6" s="97">
        <v>95228.89</v>
      </c>
      <c r="AH6" s="97">
        <v>101464.17</v>
      </c>
      <c r="AI6" s="97">
        <v>107307.98</v>
      </c>
      <c r="AJ6" s="97">
        <v>113380.13</v>
      </c>
      <c r="AK6" s="97">
        <v>118974.33</v>
      </c>
      <c r="AL6" s="97">
        <v>124499.25999999995</v>
      </c>
      <c r="AM6" s="97">
        <v>132376.25</v>
      </c>
      <c r="AN6" s="97">
        <v>140948.70000000001</v>
      </c>
      <c r="AO6" s="68">
        <f>IFERROR(AN6/AJ6-1,"")</f>
        <v>0.24315168804269316</v>
      </c>
      <c r="AP6" s="68">
        <f>IFERROR(AN6/AM6-1,"")</f>
        <v>6.4758217580570543E-2</v>
      </c>
      <c r="AQ6" s="68"/>
    </row>
    <row r="7" spans="1:43" s="8" customFormat="1" x14ac:dyDescent="0.35">
      <c r="A7" s="8" t="s">
        <v>241</v>
      </c>
      <c r="B7" s="28">
        <f t="shared" ref="B7:G7" si="3">B4/B3</f>
        <v>6.4016258397103315E-2</v>
      </c>
      <c r="C7" s="28">
        <f t="shared" si="3"/>
        <v>2.7628229144234372E-2</v>
      </c>
      <c r="D7" s="28">
        <f t="shared" si="3"/>
        <v>0.11952369766579608</v>
      </c>
      <c r="E7" s="28">
        <f t="shared" si="3"/>
        <v>0.15921301363048451</v>
      </c>
      <c r="F7" s="28">
        <f t="shared" si="3"/>
        <v>0.18487628324259997</v>
      </c>
      <c r="G7" s="28">
        <f t="shared" si="3"/>
        <v>0.19053813563653565</v>
      </c>
      <c r="H7" s="28">
        <f t="shared" ref="H7:I7" si="4">H4/H3</f>
        <v>0.14677628464033185</v>
      </c>
      <c r="I7" s="28">
        <f t="shared" si="4"/>
        <v>0.12571251742528458</v>
      </c>
      <c r="J7" s="28">
        <f t="shared" ref="J7:K7" si="5">J4/J3</f>
        <v>0.12872653422553179</v>
      </c>
      <c r="K7" s="28">
        <f t="shared" si="5"/>
        <v>0.13229635872735174</v>
      </c>
      <c r="L7" s="28"/>
      <c r="P7" s="28">
        <f t="shared" ref="P7:W7" si="6">P4/P3</f>
        <v>0.20707365301380565</v>
      </c>
      <c r="Q7" s="28">
        <f t="shared" si="6"/>
        <v>0.19236399239466251</v>
      </c>
      <c r="R7" s="37">
        <f t="shared" si="6"/>
        <v>0.17465422358667279</v>
      </c>
      <c r="S7" s="28">
        <f t="shared" si="6"/>
        <v>0.18487628324259997</v>
      </c>
      <c r="T7" s="28">
        <f t="shared" si="6"/>
        <v>0.19765696970938934</v>
      </c>
      <c r="U7" s="37">
        <f t="shared" si="6"/>
        <v>0.20110555968038316</v>
      </c>
      <c r="V7" s="37">
        <f>V4/V3</f>
        <v>0.1985193173954275</v>
      </c>
      <c r="W7" s="37">
        <f t="shared" si="6"/>
        <v>0.19053813563653565</v>
      </c>
      <c r="X7" s="37">
        <f t="shared" ref="X7:Y7" si="7">X4/X3</f>
        <v>0.18017233884836165</v>
      </c>
      <c r="Y7" s="37">
        <f t="shared" si="7"/>
        <v>0.1672989466709649</v>
      </c>
      <c r="Z7" s="37">
        <f t="shared" ref="Z7:AD7" si="8">Z4/Z3</f>
        <v>0.15486556568349999</v>
      </c>
      <c r="AA7" s="37">
        <f t="shared" si="8"/>
        <v>0.14677628464033185</v>
      </c>
      <c r="AB7" s="37">
        <f t="shared" si="8"/>
        <v>0.13850809656306956</v>
      </c>
      <c r="AC7" s="37">
        <f t="shared" si="8"/>
        <v>0.13311832185855027</v>
      </c>
      <c r="AD7" s="37">
        <f t="shared" si="8"/>
        <v>0.13182058421006854</v>
      </c>
      <c r="AE7" s="37">
        <f t="shared" ref="AE7:AJ7" si="9">AE4/AE3</f>
        <v>0.12571251742528458</v>
      </c>
      <c r="AF7" s="37">
        <f t="shared" si="9"/>
        <v>0.12447450896669104</v>
      </c>
      <c r="AG7" s="37">
        <f t="shared" si="9"/>
        <v>0.1237255196880398</v>
      </c>
      <c r="AH7" s="37">
        <f t="shared" si="9"/>
        <v>0.12461750187561639</v>
      </c>
      <c r="AI7" s="37">
        <f t="shared" si="9"/>
        <v>0.12872653422553179</v>
      </c>
      <c r="AJ7" s="37">
        <f t="shared" si="9"/>
        <v>0.129034347382811</v>
      </c>
      <c r="AK7" s="37">
        <f t="shared" ref="AK7:AL7" si="10">AK4/AK3</f>
        <v>0.1277215595562842</v>
      </c>
      <c r="AL7" s="37">
        <f t="shared" si="10"/>
        <v>0.12981651502160185</v>
      </c>
      <c r="AM7" s="37">
        <f t="shared" ref="AM7" si="11">AM4/AM3</f>
        <v>0.13229635872735174</v>
      </c>
      <c r="AN7" s="37">
        <f>AN4/AN3</f>
        <v>0.13499695770627229</v>
      </c>
      <c r="AO7" s="61"/>
      <c r="AP7" s="62"/>
      <c r="AQ7" s="62"/>
    </row>
    <row r="8" spans="1:43" s="8" customFormat="1" x14ac:dyDescent="0.35">
      <c r="A8" s="8" t="s">
        <v>242</v>
      </c>
      <c r="B8" s="28"/>
      <c r="C8" s="28"/>
      <c r="D8" s="28"/>
      <c r="E8" s="28"/>
      <c r="F8" s="28"/>
      <c r="G8" s="28"/>
      <c r="H8" s="37">
        <f t="shared" ref="H8:I8" si="12">H5/H3</f>
        <v>1.1893217641423247E-2</v>
      </c>
      <c r="I8" s="37">
        <f t="shared" si="12"/>
        <v>2.8266520984636462E-2</v>
      </c>
      <c r="J8" s="37">
        <f t="shared" ref="J8:K8" si="13">J5/J3</f>
        <v>2.9261329423128039E-2</v>
      </c>
      <c r="K8" s="37">
        <f t="shared" si="13"/>
        <v>3.7373258268549973E-2</v>
      </c>
      <c r="L8" s="28"/>
      <c r="P8" s="28"/>
      <c r="Q8" s="28"/>
      <c r="R8" s="37"/>
      <c r="S8" s="28"/>
      <c r="T8" s="28"/>
      <c r="U8" s="37"/>
      <c r="V8" s="37"/>
      <c r="W8" s="37"/>
      <c r="X8" s="37">
        <f t="shared" ref="X8:AC8" si="14">X5/X3</f>
        <v>1.313812365577293E-3</v>
      </c>
      <c r="Y8" s="37">
        <f t="shared" si="14"/>
        <v>3.8558270922009097E-3</v>
      </c>
      <c r="Z8" s="37">
        <f t="shared" si="14"/>
        <v>7.9989003400591716E-3</v>
      </c>
      <c r="AA8" s="37">
        <f t="shared" si="14"/>
        <v>1.1893217641423247E-2</v>
      </c>
      <c r="AB8" s="37">
        <f t="shared" si="14"/>
        <v>1.5194012468280168E-2</v>
      </c>
      <c r="AC8" s="37">
        <f t="shared" si="14"/>
        <v>1.9587242519674686E-2</v>
      </c>
      <c r="AD8" s="37">
        <f t="shared" ref="AD8:AI8" si="15">AD5/AD3</f>
        <v>2.4072349958019667E-2</v>
      </c>
      <c r="AE8" s="37">
        <f t="shared" si="15"/>
        <v>2.8266520984636462E-2</v>
      </c>
      <c r="AF8" s="37">
        <f t="shared" si="15"/>
        <v>2.9479034137722286E-2</v>
      </c>
      <c r="AG8" s="37">
        <f t="shared" si="15"/>
        <v>2.9404470290926989E-2</v>
      </c>
      <c r="AH8" s="37">
        <f t="shared" si="15"/>
        <v>2.8186340658802676E-2</v>
      </c>
      <c r="AI8" s="37">
        <f t="shared" si="15"/>
        <v>2.9261329423128039E-2</v>
      </c>
      <c r="AJ8" s="37">
        <f t="shared" ref="AJ8" si="16">AJ5/AJ3</f>
        <v>3.2180111165039826E-2</v>
      </c>
      <c r="AK8" s="37">
        <f t="shared" ref="AK8:AL8" si="17">AK5/AK3</f>
        <v>3.5840950018352274E-2</v>
      </c>
      <c r="AL8" s="37">
        <f t="shared" si="17"/>
        <v>3.9189948215974768E-2</v>
      </c>
      <c r="AM8" s="37">
        <f t="shared" ref="AM8" si="18">AM5/AM3</f>
        <v>3.7373258268549973E-2</v>
      </c>
      <c r="AN8" s="37">
        <f>AN5/AN3</f>
        <v>3.6413002856674252E-2</v>
      </c>
      <c r="AO8" s="61"/>
      <c r="AP8" s="62"/>
      <c r="AQ8" s="62"/>
    </row>
    <row r="9" spans="1:43" x14ac:dyDescent="0.35">
      <c r="G9" s="16"/>
      <c r="H9" s="16"/>
      <c r="I9" s="16"/>
      <c r="J9" s="16"/>
      <c r="K9" s="16"/>
      <c r="R9" s="3"/>
      <c r="U9" s="3"/>
      <c r="V9" s="3"/>
      <c r="W9" s="3"/>
      <c r="X9" s="3"/>
      <c r="Y9" s="3"/>
      <c r="Z9" s="3"/>
      <c r="AA9" s="3"/>
      <c r="AB9" s="3"/>
      <c r="AC9" s="3"/>
      <c r="AD9" s="3"/>
      <c r="AE9" s="3"/>
      <c r="AF9" s="3"/>
      <c r="AG9" s="3"/>
      <c r="AH9" s="3"/>
      <c r="AI9" s="3"/>
      <c r="AJ9" s="3"/>
      <c r="AK9" s="3"/>
      <c r="AL9" s="3"/>
      <c r="AM9" s="3"/>
      <c r="AN9" s="3"/>
    </row>
    <row r="10" spans="1:43" x14ac:dyDescent="0.35">
      <c r="A10" s="1" t="s">
        <v>5</v>
      </c>
      <c r="B10" s="29">
        <v>1.02</v>
      </c>
      <c r="C10" s="29">
        <v>1.01</v>
      </c>
      <c r="D10" s="29">
        <v>1.01</v>
      </c>
      <c r="E10" s="29">
        <v>1</v>
      </c>
      <c r="F10" s="29">
        <v>1.01</v>
      </c>
      <c r="G10" s="29">
        <f>W10</f>
        <v>1.05</v>
      </c>
      <c r="H10" s="29">
        <f>AA10</f>
        <v>1.1100000000000001</v>
      </c>
      <c r="I10" s="29">
        <f>AE10</f>
        <v>1.1499999999999999</v>
      </c>
      <c r="J10" s="29">
        <f t="shared" ref="J10" si="19">AI10</f>
        <v>1.17</v>
      </c>
      <c r="K10" s="29">
        <f>AM10</f>
        <v>1.2</v>
      </c>
      <c r="L10" s="30">
        <f>K10/J10-1</f>
        <v>2.5641025641025772E-2</v>
      </c>
      <c r="P10" s="29">
        <v>1</v>
      </c>
      <c r="Q10" s="29">
        <v>1.01</v>
      </c>
      <c r="R10" s="29">
        <v>1.0052942618539171</v>
      </c>
      <c r="S10" s="29">
        <f>F10</f>
        <v>1.01</v>
      </c>
      <c r="T10" s="29">
        <v>1.01</v>
      </c>
      <c r="U10" s="29">
        <v>1.02</v>
      </c>
      <c r="V10" s="29">
        <v>1.04</v>
      </c>
      <c r="W10" s="29">
        <v>1.05</v>
      </c>
      <c r="X10" s="29">
        <v>1.07</v>
      </c>
      <c r="Y10" s="29">
        <v>1.0900000000000001</v>
      </c>
      <c r="Z10" s="29">
        <v>1.0960000000000001</v>
      </c>
      <c r="AA10" s="29">
        <v>1.1100000000000001</v>
      </c>
      <c r="AB10" s="29">
        <v>1.1200000000000001</v>
      </c>
      <c r="AC10" s="29">
        <v>1.1299999999999999</v>
      </c>
      <c r="AD10" s="29">
        <v>1.1399999999999999</v>
      </c>
      <c r="AE10" s="29">
        <v>1.1499999999999999</v>
      </c>
      <c r="AF10" s="29">
        <v>1.1599999999999999</v>
      </c>
      <c r="AG10" s="29">
        <v>1.17</v>
      </c>
      <c r="AH10" s="29">
        <v>1.17</v>
      </c>
      <c r="AI10" s="29">
        <v>1.17</v>
      </c>
      <c r="AJ10" s="29">
        <v>1.18</v>
      </c>
      <c r="AK10" s="29">
        <v>1.18</v>
      </c>
      <c r="AL10" s="29">
        <v>1.19</v>
      </c>
      <c r="AM10" s="29">
        <v>1.2</v>
      </c>
      <c r="AN10" s="29">
        <v>1.21</v>
      </c>
      <c r="AO10" s="67"/>
    </row>
    <row r="11" spans="1:43" x14ac:dyDescent="0.35">
      <c r="AO11" s="68"/>
    </row>
    <row r="12" spans="1:43" x14ac:dyDescent="0.35">
      <c r="A12" s="25" t="s">
        <v>230</v>
      </c>
      <c r="B12" s="26">
        <v>0</v>
      </c>
      <c r="C12" s="26">
        <v>0</v>
      </c>
      <c r="D12" s="26">
        <v>2756</v>
      </c>
      <c r="E12" s="26">
        <v>3574</v>
      </c>
      <c r="F12" s="26">
        <v>3003</v>
      </c>
      <c r="G12" s="26">
        <f>SUM(T12:W12)</f>
        <v>4646.2</v>
      </c>
      <c r="H12" s="26">
        <f>SUM(X12:AA12)</f>
        <v>2892.64</v>
      </c>
      <c r="I12" s="26">
        <f>SUM(AB12:AE12)</f>
        <v>4141.1900000000005</v>
      </c>
      <c r="J12" s="26">
        <f>SUM(AF12:AI12)</f>
        <v>7053.3399999999992</v>
      </c>
      <c r="K12" s="26">
        <f>SUM(AJ12:AM12)</f>
        <v>8384.23</v>
      </c>
      <c r="L12" s="30">
        <f>K12/J12-1</f>
        <v>0.18868933016131373</v>
      </c>
      <c r="P12" s="26">
        <v>1844</v>
      </c>
      <c r="Q12" s="26">
        <v>0</v>
      </c>
      <c r="R12" s="29">
        <v>0</v>
      </c>
      <c r="S12" s="26">
        <v>1159</v>
      </c>
      <c r="T12" s="26">
        <v>1183.3</v>
      </c>
      <c r="U12" s="26">
        <v>1273</v>
      </c>
      <c r="V12" s="26">
        <v>1140.2</v>
      </c>
      <c r="W12" s="26">
        <v>1049.7</v>
      </c>
      <c r="X12" s="35">
        <v>802.4</v>
      </c>
      <c r="Y12" s="35">
        <v>691.09</v>
      </c>
      <c r="Z12" s="35">
        <v>593.21</v>
      </c>
      <c r="AA12" s="35">
        <v>805.94</v>
      </c>
      <c r="AB12" s="35">
        <v>793.18</v>
      </c>
      <c r="AC12" s="35">
        <v>969.2</v>
      </c>
      <c r="AD12" s="35">
        <v>1346.84</v>
      </c>
      <c r="AE12" s="35">
        <v>1031.97</v>
      </c>
      <c r="AF12" s="35">
        <v>1519.13</v>
      </c>
      <c r="AG12" s="35">
        <v>1534.74</v>
      </c>
      <c r="AH12" s="35">
        <v>1700.6</v>
      </c>
      <c r="AI12" s="35">
        <v>2298.87</v>
      </c>
      <c r="AJ12" s="35">
        <v>1839.29</v>
      </c>
      <c r="AK12" s="35">
        <v>1753.7</v>
      </c>
      <c r="AL12" s="35">
        <v>2149.0700000000002</v>
      </c>
      <c r="AM12" s="35">
        <v>2642.17</v>
      </c>
      <c r="AN12" s="35">
        <v>2853.17</v>
      </c>
      <c r="AO12"/>
      <c r="AP12" s="68"/>
      <c r="AQ12" s="68"/>
    </row>
    <row r="13" spans="1:43" x14ac:dyDescent="0.35">
      <c r="A13" s="25" t="s">
        <v>244</v>
      </c>
      <c r="B13" s="26"/>
      <c r="C13" s="26"/>
      <c r="D13" s="26"/>
      <c r="E13" s="26"/>
      <c r="F13" s="26"/>
      <c r="G13" s="26"/>
      <c r="H13" s="26">
        <f>SUM(X13:AA13)</f>
        <v>890.85000000000014</v>
      </c>
      <c r="I13" s="26">
        <f>SUM(AB13:AE13)</f>
        <v>2136.83</v>
      </c>
      <c r="J13" s="26">
        <f>SUM(AF13:AI13)</f>
        <v>1533.1200000000001</v>
      </c>
      <c r="K13" s="26">
        <f>SUM(AJ13:AM13)</f>
        <v>3073.85</v>
      </c>
      <c r="L13" s="30">
        <f>K13/J13-1</f>
        <v>1.0049637340847419</v>
      </c>
      <c r="P13" s="26"/>
      <c r="Q13" s="26"/>
      <c r="R13" s="29"/>
      <c r="S13" s="26"/>
      <c r="T13" s="26"/>
      <c r="U13" s="26"/>
      <c r="V13" s="26"/>
      <c r="W13" s="26"/>
      <c r="X13" s="35">
        <v>76.709999999999994</v>
      </c>
      <c r="Y13" s="35">
        <v>165.84</v>
      </c>
      <c r="Z13" s="35">
        <v>300.64</v>
      </c>
      <c r="AA13" s="35">
        <v>347.66</v>
      </c>
      <c r="AB13" s="35">
        <v>350.27</v>
      </c>
      <c r="AC13" s="35">
        <v>502.39</v>
      </c>
      <c r="AD13" s="35">
        <v>608.57000000000005</v>
      </c>
      <c r="AE13" s="35">
        <v>675.6</v>
      </c>
      <c r="AF13" s="35">
        <v>416.72</v>
      </c>
      <c r="AG13" s="35">
        <v>344.91</v>
      </c>
      <c r="AH13" s="35">
        <v>226.46</v>
      </c>
      <c r="AI13" s="35">
        <v>545.03</v>
      </c>
      <c r="AJ13" s="35">
        <v>781.26</v>
      </c>
      <c r="AK13" s="35">
        <v>965.52</v>
      </c>
      <c r="AL13" s="35">
        <v>1009.42</v>
      </c>
      <c r="AM13" s="35">
        <v>317.64999999999998</v>
      </c>
      <c r="AN13" s="35">
        <v>460.39</v>
      </c>
      <c r="AO13"/>
      <c r="AP13" s="68"/>
      <c r="AQ13" s="68"/>
    </row>
    <row r="14" spans="1:43" x14ac:dyDescent="0.35">
      <c r="Y14" s="66"/>
      <c r="Z14" s="66"/>
      <c r="AA14" s="66"/>
      <c r="AB14" s="66"/>
      <c r="AC14" s="66"/>
      <c r="AD14" s="66"/>
      <c r="AE14" s="66"/>
      <c r="AF14" s="66"/>
      <c r="AG14" s="66"/>
      <c r="AH14" s="66"/>
      <c r="AI14" s="66"/>
      <c r="AJ14" s="66"/>
      <c r="AK14" s="66"/>
      <c r="AL14" s="66"/>
      <c r="AM14" s="66"/>
      <c r="AN14" s="66"/>
    </row>
    <row r="15" spans="1:43" x14ac:dyDescent="0.35">
      <c r="A15" s="1" t="s">
        <v>77</v>
      </c>
      <c r="B15" s="26">
        <v>4243.57</v>
      </c>
      <c r="C15" s="26">
        <v>7455.29</v>
      </c>
      <c r="D15" s="26">
        <v>15728.21</v>
      </c>
      <c r="E15" s="26">
        <v>16182.88</v>
      </c>
      <c r="F15" s="26">
        <v>10966.13</v>
      </c>
      <c r="G15" s="26">
        <f>SUM(T15:W15)</f>
        <v>20305.298867000001</v>
      </c>
      <c r="H15" s="26">
        <f>SUM(X15:AA15)</f>
        <v>30129.120000000003</v>
      </c>
      <c r="I15" s="26">
        <f>SUM(AB15:AE15)</f>
        <v>39633.97</v>
      </c>
      <c r="J15" s="26">
        <f>SUM(AF15:AI15)</f>
        <v>48052.6</v>
      </c>
      <c r="K15" s="26">
        <f>SUM(AJ15:AM15)</f>
        <v>54236.380000000005</v>
      </c>
      <c r="L15" s="30">
        <f t="shared" ref="L15:L16" si="20">K15/J15-1</f>
        <v>0.12868772969620812</v>
      </c>
      <c r="P15" s="26">
        <v>528.07000000000005</v>
      </c>
      <c r="Q15" s="26">
        <v>2431.41</v>
      </c>
      <c r="R15" s="26">
        <v>3488.2687700000006</v>
      </c>
      <c r="S15" s="26">
        <v>4518.3900000000003</v>
      </c>
      <c r="T15" s="26">
        <v>3046.26</v>
      </c>
      <c r="U15" s="26">
        <v>5151.66</v>
      </c>
      <c r="V15" s="26">
        <v>5696.2588670000005</v>
      </c>
      <c r="W15" s="26">
        <v>6411.12</v>
      </c>
      <c r="X15" s="26">
        <v>6611.89</v>
      </c>
      <c r="Y15" s="26">
        <v>7021.59</v>
      </c>
      <c r="Z15" s="26">
        <v>7804.42</v>
      </c>
      <c r="AA15" s="26">
        <v>8691.2199999999993</v>
      </c>
      <c r="AB15" s="26">
        <v>8951.51</v>
      </c>
      <c r="AC15" s="26">
        <v>9591.49</v>
      </c>
      <c r="AD15" s="26">
        <v>10071.65</v>
      </c>
      <c r="AE15" s="26">
        <v>11019.32</v>
      </c>
      <c r="AF15" s="26">
        <v>11625.22</v>
      </c>
      <c r="AG15" s="26">
        <v>11768.17</v>
      </c>
      <c r="AH15" s="26">
        <v>11927.75</v>
      </c>
      <c r="AI15" s="26">
        <v>12731.46</v>
      </c>
      <c r="AJ15" s="26">
        <v>12434.72</v>
      </c>
      <c r="AK15" s="26">
        <v>12893.94</v>
      </c>
      <c r="AL15" s="26">
        <v>13183.99</v>
      </c>
      <c r="AM15" s="26">
        <v>15723.73</v>
      </c>
      <c r="AN15" s="26">
        <v>16284.06</v>
      </c>
      <c r="AO15" s="68">
        <f>IFERROR(AN15/AJ15-1,"")</f>
        <v>0.30956386633555089</v>
      </c>
      <c r="AP15" s="68">
        <f>IFERROR(AN15/AM15-1,"")</f>
        <v>3.5635946432557741E-2</v>
      </c>
      <c r="AQ15" s="68"/>
    </row>
    <row r="16" spans="1:43" x14ac:dyDescent="0.35">
      <c r="A16" s="1" t="s">
        <v>78</v>
      </c>
      <c r="B16" s="26">
        <v>9747</v>
      </c>
      <c r="C16" s="26">
        <v>15723</v>
      </c>
      <c r="D16" s="26">
        <v>29372</v>
      </c>
      <c r="E16" s="26">
        <v>43094</v>
      </c>
      <c r="F16" s="26">
        <v>50417</v>
      </c>
      <c r="G16" s="26">
        <f>W16</f>
        <v>62055</v>
      </c>
      <c r="H16" s="26">
        <f>AA16</f>
        <v>77927</v>
      </c>
      <c r="I16" s="26">
        <f>AE16</f>
        <v>95974</v>
      </c>
      <c r="J16" s="26">
        <f>AI16</f>
        <v>118567</v>
      </c>
      <c r="K16" s="26">
        <f>AM16</f>
        <v>139851</v>
      </c>
      <c r="L16" s="30">
        <f t="shared" si="20"/>
        <v>0.1795103190601095</v>
      </c>
      <c r="P16" s="26">
        <v>43205</v>
      </c>
      <c r="Q16" s="26">
        <v>44796</v>
      </c>
      <c r="R16" s="26">
        <v>47440</v>
      </c>
      <c r="S16" s="26">
        <f>F16</f>
        <v>50417</v>
      </c>
      <c r="T16" s="26">
        <v>52042</v>
      </c>
      <c r="U16" s="26">
        <v>55243</v>
      </c>
      <c r="V16" s="26">
        <v>58615</v>
      </c>
      <c r="W16" s="26">
        <v>62055</v>
      </c>
      <c r="X16" s="26">
        <v>65638</v>
      </c>
      <c r="Y16" s="26">
        <v>69395</v>
      </c>
      <c r="Z16" s="26">
        <v>73551</v>
      </c>
      <c r="AA16" s="26">
        <v>77927</v>
      </c>
      <c r="AB16" s="26">
        <v>82266</v>
      </c>
      <c r="AC16" s="26">
        <v>86542</v>
      </c>
      <c r="AD16" s="26">
        <v>91305</v>
      </c>
      <c r="AE16" s="26">
        <v>95974</v>
      </c>
      <c r="AF16" s="26">
        <v>101561</v>
      </c>
      <c r="AG16" s="26">
        <v>107255</v>
      </c>
      <c r="AH16" s="26">
        <v>112710</v>
      </c>
      <c r="AI16" s="26">
        <v>118567</v>
      </c>
      <c r="AJ16" s="26">
        <v>124270</v>
      </c>
      <c r="AK16" s="26">
        <v>129358</v>
      </c>
      <c r="AL16" s="26">
        <v>134339</v>
      </c>
      <c r="AM16" s="26">
        <v>139851</v>
      </c>
      <c r="AN16" s="26">
        <v>145826</v>
      </c>
      <c r="AO16" s="68">
        <f>IFERROR(AN16/AJ16-1,"")</f>
        <v>0.17346101231190159</v>
      </c>
      <c r="AP16" s="68">
        <f>IFERROR(AN16/AM16-1,"")</f>
        <v>4.2724042016145658E-2</v>
      </c>
      <c r="AQ16" s="68"/>
    </row>
    <row r="17" spans="1:43" x14ac:dyDescent="0.35">
      <c r="P17" s="11"/>
      <c r="Q17" s="11"/>
      <c r="R17" s="80"/>
      <c r="S17" s="11"/>
      <c r="T17" s="11"/>
      <c r="U17" s="80"/>
      <c r="V17" s="80"/>
      <c r="W17" s="80"/>
      <c r="X17" s="80"/>
      <c r="Y17" s="80"/>
      <c r="Z17" s="80"/>
      <c r="AA17" s="80"/>
      <c r="AB17" s="80"/>
      <c r="AC17" s="80"/>
      <c r="AD17" s="80"/>
      <c r="AE17" s="80"/>
      <c r="AF17" s="80"/>
      <c r="AG17" s="80"/>
      <c r="AH17" s="80"/>
      <c r="AI17" s="80"/>
      <c r="AJ17" s="80"/>
      <c r="AK17" s="80"/>
      <c r="AL17" s="80"/>
      <c r="AM17" s="80"/>
      <c r="AN17" s="80"/>
    </row>
    <row r="18" spans="1:43" s="2" customFormat="1" x14ac:dyDescent="0.35">
      <c r="A18" s="2" t="s">
        <v>142</v>
      </c>
      <c r="B18" s="4"/>
      <c r="C18" s="4"/>
      <c r="D18" s="4"/>
      <c r="E18" s="4"/>
      <c r="F18" s="4"/>
      <c r="G18" s="4"/>
      <c r="H18" s="4"/>
      <c r="I18" s="4"/>
      <c r="J18" s="4"/>
      <c r="K18" s="4"/>
      <c r="L18" s="4"/>
      <c r="P18" s="53"/>
      <c r="Q18" s="53"/>
      <c r="R18" s="34"/>
      <c r="S18" s="53"/>
      <c r="T18" s="53"/>
      <c r="U18" s="34"/>
      <c r="V18" s="34"/>
      <c r="W18" s="34"/>
      <c r="X18" s="34"/>
      <c r="Y18" s="34"/>
      <c r="Z18" s="34"/>
      <c r="AA18" s="34"/>
      <c r="AB18" s="34"/>
      <c r="AC18" s="34"/>
      <c r="AD18" s="34"/>
      <c r="AE18" s="34"/>
      <c r="AF18" s="34"/>
      <c r="AG18" s="34"/>
      <c r="AH18" s="34"/>
      <c r="AI18" s="34"/>
      <c r="AJ18" s="34"/>
      <c r="AK18" s="34"/>
      <c r="AL18" s="34"/>
      <c r="AM18" s="34"/>
      <c r="AN18" s="34"/>
      <c r="AO18" s="69"/>
      <c r="AP18" s="69"/>
      <c r="AQ18" s="69"/>
    </row>
    <row r="19" spans="1:43" x14ac:dyDescent="0.35">
      <c r="A19" s="1" t="s">
        <v>141</v>
      </c>
      <c r="B19" s="30">
        <v>0.13200000000000001</v>
      </c>
      <c r="C19" s="30">
        <v>0.126</v>
      </c>
      <c r="D19" s="30">
        <v>0.123</v>
      </c>
      <c r="E19" s="30">
        <v>0.129</v>
      </c>
      <c r="F19" s="30">
        <v>0.13</v>
      </c>
      <c r="G19" s="30">
        <v>0.128</v>
      </c>
      <c r="H19" s="30">
        <v>0.13100000000000001</v>
      </c>
      <c r="I19" s="30">
        <v>0.13600000000000001</v>
      </c>
      <c r="J19" s="30">
        <v>0.13500000000000001</v>
      </c>
      <c r="K19" s="30">
        <v>0.13200000000000001</v>
      </c>
      <c r="L19" s="30"/>
      <c r="P19" s="30">
        <v>0.1305</v>
      </c>
      <c r="Q19" s="30">
        <v>0.1305</v>
      </c>
      <c r="R19" s="30">
        <v>0.13009999999999999</v>
      </c>
      <c r="S19" s="30">
        <v>0.12809999999999999</v>
      </c>
      <c r="T19" s="30">
        <v>0.12740000000000001</v>
      </c>
      <c r="U19" s="30">
        <v>0.12759999999999999</v>
      </c>
      <c r="V19" s="30">
        <v>0.128</v>
      </c>
      <c r="W19" s="30">
        <v>0.12770000000000001</v>
      </c>
      <c r="X19" s="30">
        <v>0.12740000000000001</v>
      </c>
      <c r="Y19" s="30">
        <v>0.12977338528662619</v>
      </c>
      <c r="Z19" s="30">
        <v>0.13100000000000001</v>
      </c>
      <c r="AA19" s="30">
        <v>0.13400000000000001</v>
      </c>
      <c r="AB19" s="30">
        <v>0.13700000000000001</v>
      </c>
      <c r="AC19" s="30">
        <v>0.13600000000000001</v>
      </c>
      <c r="AD19" s="30">
        <v>0.13500000000000001</v>
      </c>
      <c r="AE19" s="30">
        <v>0.13500000000000001</v>
      </c>
      <c r="AF19" s="30">
        <v>0.13400000000000001</v>
      </c>
      <c r="AG19" s="30">
        <v>0.13500000000000001</v>
      </c>
      <c r="AH19" s="30">
        <v>0.13500000000000001</v>
      </c>
      <c r="AI19" s="30">
        <v>0.13400000000000001</v>
      </c>
      <c r="AJ19" s="30">
        <v>0.13400000000000001</v>
      </c>
      <c r="AK19" s="30">
        <v>0.13300000000000001</v>
      </c>
      <c r="AL19" s="30">
        <v>0.13300000000000001</v>
      </c>
      <c r="AM19" s="30">
        <v>0.13100000000000001</v>
      </c>
      <c r="AN19" s="30">
        <v>0.13</v>
      </c>
    </row>
    <row r="20" spans="1:43" x14ac:dyDescent="0.35">
      <c r="A20" s="1" t="s">
        <v>146</v>
      </c>
      <c r="B20" s="30">
        <f>B141</f>
        <v>0.10199999999999999</v>
      </c>
      <c r="C20" s="30">
        <f>C141</f>
        <v>8.7999999999999995E-2</v>
      </c>
      <c r="D20" s="30">
        <f>D141</f>
        <v>8.4000000000000005E-2</v>
      </c>
      <c r="E20" s="30">
        <f>E141</f>
        <v>8.7999999999999995E-2</v>
      </c>
      <c r="F20" s="30">
        <f>F141</f>
        <v>0.08</v>
      </c>
      <c r="G20" s="30">
        <v>7.1999999999999995E-2</v>
      </c>
      <c r="H20" s="30">
        <v>7.3999999999999996E-2</v>
      </c>
      <c r="I20" s="30">
        <v>8.2000000000000003E-2</v>
      </c>
      <c r="J20" s="30">
        <v>8.4000000000000005E-2</v>
      </c>
      <c r="K20" s="30">
        <v>8.1000000000000003E-2</v>
      </c>
      <c r="L20" s="30"/>
      <c r="P20" s="30">
        <v>8.5000000000000006E-2</v>
      </c>
      <c r="Q20" s="30">
        <v>8.2699999999999996E-2</v>
      </c>
      <c r="R20" s="30">
        <v>8.0299999999999996E-2</v>
      </c>
      <c r="S20" s="30">
        <v>7.4200000000000002E-2</v>
      </c>
      <c r="T20" s="30">
        <v>7.17E-2</v>
      </c>
      <c r="U20" s="30">
        <v>7.1300000000000002E-2</v>
      </c>
      <c r="V20" s="30">
        <v>7.1599999999999997E-2</v>
      </c>
      <c r="W20" s="30">
        <v>7.1499999999999994E-2</v>
      </c>
      <c r="X20" s="30">
        <v>6.93E-2</v>
      </c>
      <c r="Y20" s="30">
        <v>7.1326876000869593E-2</v>
      </c>
      <c r="Z20" s="30">
        <v>7.3999999999999996E-2</v>
      </c>
      <c r="AA20" s="30">
        <v>7.9000000000000001E-2</v>
      </c>
      <c r="AB20" s="30">
        <v>0.08</v>
      </c>
      <c r="AC20" s="30">
        <v>8.1000000000000003E-2</v>
      </c>
      <c r="AD20" s="30">
        <v>8.2000000000000003E-2</v>
      </c>
      <c r="AE20" s="30">
        <v>8.3000000000000004E-2</v>
      </c>
      <c r="AF20" s="30">
        <v>8.3000000000000004E-2</v>
      </c>
      <c r="AG20" s="30">
        <v>8.4000000000000005E-2</v>
      </c>
      <c r="AH20" s="30">
        <v>8.4000000000000005E-2</v>
      </c>
      <c r="AI20" s="30">
        <v>8.4000000000000005E-2</v>
      </c>
      <c r="AJ20" s="30">
        <v>8.4000000000000005E-2</v>
      </c>
      <c r="AK20" s="30">
        <v>8.1000000000000003E-2</v>
      </c>
      <c r="AL20" s="30">
        <v>8.1000000000000003E-2</v>
      </c>
      <c r="AM20" s="30">
        <v>7.9000000000000001E-2</v>
      </c>
      <c r="AN20" s="30">
        <v>7.8E-2</v>
      </c>
    </row>
    <row r="21" spans="1:43" x14ac:dyDescent="0.35">
      <c r="A21" s="1" t="s">
        <v>1</v>
      </c>
      <c r="B21" s="45">
        <f t="shared" ref="B21:G21" si="21">B19-B20</f>
        <v>3.0000000000000013E-2</v>
      </c>
      <c r="C21" s="45">
        <f t="shared" si="21"/>
        <v>3.8000000000000006E-2</v>
      </c>
      <c r="D21" s="45">
        <f t="shared" si="21"/>
        <v>3.8999999999999993E-2</v>
      </c>
      <c r="E21" s="45">
        <f t="shared" si="21"/>
        <v>4.1000000000000009E-2</v>
      </c>
      <c r="F21" s="45">
        <f t="shared" si="21"/>
        <v>0.05</v>
      </c>
      <c r="G21" s="45">
        <f t="shared" si="21"/>
        <v>5.6000000000000008E-2</v>
      </c>
      <c r="H21" s="45">
        <f>H19-H20</f>
        <v>5.7000000000000009E-2</v>
      </c>
      <c r="I21" s="45">
        <f>I19-I20</f>
        <v>5.4000000000000006E-2</v>
      </c>
      <c r="J21" s="45">
        <f>J19-J20</f>
        <v>5.1000000000000004E-2</v>
      </c>
      <c r="K21" s="45">
        <f>K19-K20</f>
        <v>5.1000000000000004E-2</v>
      </c>
      <c r="L21" s="45"/>
      <c r="P21" s="45">
        <f t="shared" ref="P21:W21" si="22">P19-P20</f>
        <v>4.5499999999999999E-2</v>
      </c>
      <c r="Q21" s="45">
        <f t="shared" si="22"/>
        <v>4.7800000000000009E-2</v>
      </c>
      <c r="R21" s="45">
        <f t="shared" si="22"/>
        <v>4.9799999999999997E-2</v>
      </c>
      <c r="S21" s="45">
        <f t="shared" si="22"/>
        <v>5.389999999999999E-2</v>
      </c>
      <c r="T21" s="45">
        <f t="shared" si="22"/>
        <v>5.5700000000000013E-2</v>
      </c>
      <c r="U21" s="45">
        <f t="shared" si="22"/>
        <v>5.6299999999999989E-2</v>
      </c>
      <c r="V21" s="45">
        <f>V19-V20</f>
        <v>5.6400000000000006E-2</v>
      </c>
      <c r="W21" s="45">
        <f t="shared" si="22"/>
        <v>5.6200000000000014E-2</v>
      </c>
      <c r="X21" s="45">
        <f t="shared" ref="X21" si="23">X19-X20</f>
        <v>5.8100000000000013E-2</v>
      </c>
      <c r="Y21" s="45">
        <f t="shared" ref="Y21:AC21" si="24">Y19-Y20</f>
        <v>5.8446509285756593E-2</v>
      </c>
      <c r="Z21" s="45">
        <f t="shared" si="24"/>
        <v>5.7000000000000009E-2</v>
      </c>
      <c r="AA21" s="45">
        <f t="shared" si="24"/>
        <v>5.5000000000000007E-2</v>
      </c>
      <c r="AB21" s="45">
        <f t="shared" si="24"/>
        <v>5.7000000000000009E-2</v>
      </c>
      <c r="AC21" s="45">
        <f t="shared" si="24"/>
        <v>5.5000000000000007E-2</v>
      </c>
      <c r="AD21" s="45">
        <f t="shared" ref="AD21:AH21" si="25">AD19-AD20</f>
        <v>5.3000000000000005E-2</v>
      </c>
      <c r="AE21" s="45">
        <f t="shared" si="25"/>
        <v>5.2000000000000005E-2</v>
      </c>
      <c r="AF21" s="45">
        <f t="shared" si="25"/>
        <v>5.1000000000000004E-2</v>
      </c>
      <c r="AG21" s="45">
        <f t="shared" si="25"/>
        <v>5.1000000000000004E-2</v>
      </c>
      <c r="AH21" s="45">
        <f t="shared" si="25"/>
        <v>5.1000000000000004E-2</v>
      </c>
      <c r="AI21" s="45">
        <f t="shared" ref="AI21:AN21" si="26">AI19-AI20</f>
        <v>0.05</v>
      </c>
      <c r="AJ21" s="45">
        <f t="shared" si="26"/>
        <v>0.05</v>
      </c>
      <c r="AK21" s="45">
        <f t="shared" si="26"/>
        <v>5.2000000000000005E-2</v>
      </c>
      <c r="AL21" s="45">
        <f t="shared" si="26"/>
        <v>5.2000000000000005E-2</v>
      </c>
      <c r="AM21" s="45">
        <f t="shared" si="26"/>
        <v>5.2000000000000005E-2</v>
      </c>
      <c r="AN21" s="45">
        <f t="shared" si="26"/>
        <v>5.2000000000000005E-2</v>
      </c>
    </row>
    <row r="22" spans="1:43" x14ac:dyDescent="0.35">
      <c r="B22" s="11"/>
      <c r="C22" s="11"/>
      <c r="D22" s="11"/>
      <c r="E22" s="11"/>
      <c r="F22" s="11"/>
      <c r="G22" s="11"/>
      <c r="H22" s="11"/>
      <c r="I22" s="11"/>
      <c r="J22" s="11"/>
      <c r="K22" s="11"/>
      <c r="L22" s="11"/>
      <c r="P22" s="49"/>
      <c r="Q22" s="49"/>
      <c r="R22" s="80"/>
      <c r="S22" s="76"/>
      <c r="T22" s="76"/>
      <c r="U22" s="80"/>
      <c r="V22" s="80"/>
      <c r="W22" s="80"/>
      <c r="X22" s="80"/>
      <c r="Y22" s="80"/>
      <c r="Z22" s="80"/>
      <c r="AA22" s="80"/>
      <c r="AB22" s="80"/>
      <c r="AC22" s="80"/>
      <c r="AD22" s="80"/>
      <c r="AE22" s="80"/>
      <c r="AF22" s="80"/>
      <c r="AG22" s="80"/>
      <c r="AH22" s="80"/>
      <c r="AI22" s="80"/>
      <c r="AJ22" s="80"/>
      <c r="AK22" s="80"/>
      <c r="AL22" s="80"/>
      <c r="AM22" s="80"/>
      <c r="AN22" s="80"/>
    </row>
    <row r="23" spans="1:43" s="2" customFormat="1" x14ac:dyDescent="0.35">
      <c r="A23" s="2" t="s">
        <v>250</v>
      </c>
      <c r="B23" s="4"/>
      <c r="C23" s="4"/>
      <c r="D23" s="4"/>
      <c r="E23" s="4"/>
      <c r="F23" s="4"/>
      <c r="G23" s="4"/>
      <c r="H23" s="4"/>
      <c r="I23" s="4"/>
      <c r="J23" s="4"/>
      <c r="K23" s="4"/>
      <c r="L23" s="4"/>
      <c r="P23" s="53"/>
      <c r="Q23" s="53"/>
      <c r="R23" s="34"/>
      <c r="S23" s="53"/>
      <c r="T23" s="53"/>
      <c r="U23" s="34"/>
      <c r="V23" s="34"/>
      <c r="W23" s="34"/>
      <c r="X23" s="34"/>
      <c r="Y23" s="34"/>
      <c r="Z23" s="34"/>
      <c r="AA23" s="34"/>
      <c r="AB23" s="34"/>
      <c r="AC23" s="34"/>
      <c r="AD23" s="34"/>
      <c r="AE23" s="34"/>
      <c r="AF23" s="34"/>
      <c r="AG23" s="34"/>
      <c r="AH23" s="34"/>
      <c r="AI23" s="34"/>
      <c r="AJ23" s="34"/>
      <c r="AK23" s="34"/>
      <c r="AL23" s="34"/>
      <c r="AM23" s="34"/>
      <c r="AN23" s="34"/>
      <c r="AO23" s="69"/>
      <c r="AP23" s="69"/>
      <c r="AQ23" s="69"/>
    </row>
    <row r="24" spans="1:43" x14ac:dyDescent="0.35">
      <c r="A24" s="1" t="s">
        <v>141</v>
      </c>
      <c r="B24" s="30">
        <f>B19</f>
        <v>0.13200000000000001</v>
      </c>
      <c r="C24" s="30">
        <f t="shared" ref="C24:G25" si="27">C19</f>
        <v>0.126</v>
      </c>
      <c r="D24" s="30">
        <f t="shared" si="27"/>
        <v>0.123</v>
      </c>
      <c r="E24" s="30">
        <f t="shared" si="27"/>
        <v>0.129</v>
      </c>
      <c r="F24" s="30">
        <f t="shared" si="27"/>
        <v>0.13</v>
      </c>
      <c r="G24" s="30">
        <f t="shared" si="27"/>
        <v>0.128</v>
      </c>
      <c r="H24" s="30">
        <v>0.13100000000000001</v>
      </c>
      <c r="I24" s="30">
        <v>0.13600000000000001</v>
      </c>
      <c r="J24" s="30">
        <v>0.13600000000000001</v>
      </c>
      <c r="K24" s="30">
        <v>0.13400000000000001</v>
      </c>
      <c r="L24" s="30"/>
      <c r="P24" s="30">
        <v>0.1305</v>
      </c>
      <c r="Q24" s="30">
        <v>0.1305</v>
      </c>
      <c r="R24" s="30">
        <v>0.13009999999999999</v>
      </c>
      <c r="S24" s="30">
        <v>0.12809999999999999</v>
      </c>
      <c r="T24" s="30">
        <v>0.12740000000000001</v>
      </c>
      <c r="U24" s="30">
        <v>0.12759999999999999</v>
      </c>
      <c r="V24" s="30">
        <v>0.128</v>
      </c>
      <c r="W24" s="30">
        <v>0.12770000000000001</v>
      </c>
      <c r="X24" s="30">
        <v>0.127</v>
      </c>
      <c r="Y24" s="30">
        <v>0.13</v>
      </c>
      <c r="Z24" s="30">
        <v>0.13100000000000001</v>
      </c>
      <c r="AA24" s="30">
        <v>0.13400000000000001</v>
      </c>
      <c r="AB24" s="30">
        <v>0.13700000000000001</v>
      </c>
      <c r="AC24" s="30">
        <v>0.13700000000000001</v>
      </c>
      <c r="AD24" s="30">
        <v>0.13700000000000001</v>
      </c>
      <c r="AE24" s="30">
        <v>0.13600000000000001</v>
      </c>
      <c r="AF24" s="30">
        <v>0.13500000000000001</v>
      </c>
      <c r="AG24" s="30">
        <v>0.13600000000000001</v>
      </c>
      <c r="AH24" s="30">
        <v>0.13600000000000001</v>
      </c>
      <c r="AI24" s="30">
        <v>0.13500000000000001</v>
      </c>
      <c r="AJ24" s="30">
        <v>0.13500000000000001</v>
      </c>
      <c r="AK24" s="30">
        <v>0.13400000000000001</v>
      </c>
      <c r="AL24" s="30">
        <v>0.13400000000000001</v>
      </c>
      <c r="AM24" s="30">
        <v>0.13200000000000001</v>
      </c>
      <c r="AN24" s="30">
        <v>0.13100000000000001</v>
      </c>
    </row>
    <row r="25" spans="1:43" x14ac:dyDescent="0.35">
      <c r="A25" s="1" t="s">
        <v>146</v>
      </c>
      <c r="B25" s="30">
        <f>B20</f>
        <v>0.10199999999999999</v>
      </c>
      <c r="C25" s="30">
        <f t="shared" si="27"/>
        <v>8.7999999999999995E-2</v>
      </c>
      <c r="D25" s="30">
        <f t="shared" si="27"/>
        <v>8.4000000000000005E-2</v>
      </c>
      <c r="E25" s="30">
        <f t="shared" si="27"/>
        <v>8.7999999999999995E-2</v>
      </c>
      <c r="F25" s="30">
        <f t="shared" si="27"/>
        <v>0.08</v>
      </c>
      <c r="G25" s="30">
        <f t="shared" si="27"/>
        <v>7.1999999999999995E-2</v>
      </c>
      <c r="H25" s="30">
        <v>7.3999999999999996E-2</v>
      </c>
      <c r="I25" s="30">
        <v>8.1000000000000003E-2</v>
      </c>
      <c r="J25" s="30">
        <v>8.4000000000000005E-2</v>
      </c>
      <c r="K25" s="30">
        <v>8.1000000000000003E-2</v>
      </c>
      <c r="L25" s="30"/>
      <c r="P25" s="30">
        <v>8.5000000000000006E-2</v>
      </c>
      <c r="Q25" s="30">
        <v>8.2699999999999996E-2</v>
      </c>
      <c r="R25" s="30">
        <v>8.0299999999999996E-2</v>
      </c>
      <c r="S25" s="30">
        <v>7.4200000000000002E-2</v>
      </c>
      <c r="T25" s="30">
        <v>7.17E-2</v>
      </c>
      <c r="U25" s="30">
        <v>7.1300000000000002E-2</v>
      </c>
      <c r="V25" s="30">
        <v>7.1599999999999997E-2</v>
      </c>
      <c r="W25" s="30">
        <v>7.1499999999999994E-2</v>
      </c>
      <c r="X25" s="30">
        <v>6.9000000000000006E-2</v>
      </c>
      <c r="Y25" s="30">
        <v>7.0999999999999994E-2</v>
      </c>
      <c r="Z25" s="30">
        <v>7.3999999999999996E-2</v>
      </c>
      <c r="AA25" s="30">
        <v>7.9000000000000001E-2</v>
      </c>
      <c r="AB25" s="30">
        <v>0.08</v>
      </c>
      <c r="AC25" s="30">
        <v>8.1000000000000003E-2</v>
      </c>
      <c r="AD25" s="30">
        <v>8.2000000000000003E-2</v>
      </c>
      <c r="AE25" s="30">
        <v>8.2000000000000003E-2</v>
      </c>
      <c r="AF25" s="30">
        <v>8.3000000000000004E-2</v>
      </c>
      <c r="AG25" s="30">
        <v>8.3000000000000004E-2</v>
      </c>
      <c r="AH25" s="30">
        <v>8.4000000000000005E-2</v>
      </c>
      <c r="AI25" s="30">
        <v>8.4000000000000005E-2</v>
      </c>
      <c r="AJ25" s="30">
        <v>8.4000000000000005E-2</v>
      </c>
      <c r="AK25" s="30">
        <v>8.1000000000000003E-2</v>
      </c>
      <c r="AL25" s="30">
        <v>0.08</v>
      </c>
      <c r="AM25" s="30">
        <v>7.9000000000000001E-2</v>
      </c>
      <c r="AN25" s="30">
        <v>7.8E-2</v>
      </c>
    </row>
    <row r="26" spans="1:43" x14ac:dyDescent="0.35">
      <c r="A26" s="1" t="s">
        <v>1</v>
      </c>
      <c r="B26" s="45">
        <f t="shared" ref="B26:G26" si="28">B24-B25</f>
        <v>3.0000000000000013E-2</v>
      </c>
      <c r="C26" s="45">
        <f t="shared" si="28"/>
        <v>3.8000000000000006E-2</v>
      </c>
      <c r="D26" s="45">
        <f t="shared" si="28"/>
        <v>3.8999999999999993E-2</v>
      </c>
      <c r="E26" s="45">
        <f t="shared" si="28"/>
        <v>4.1000000000000009E-2</v>
      </c>
      <c r="F26" s="45">
        <f t="shared" si="28"/>
        <v>0.05</v>
      </c>
      <c r="G26" s="45">
        <f t="shared" si="28"/>
        <v>5.6000000000000008E-2</v>
      </c>
      <c r="H26" s="45">
        <f>H24-H25</f>
        <v>5.7000000000000009E-2</v>
      </c>
      <c r="I26" s="45">
        <f>I24-I25</f>
        <v>5.5000000000000007E-2</v>
      </c>
      <c r="J26" s="45">
        <f>J24-J25</f>
        <v>5.2000000000000005E-2</v>
      </c>
      <c r="K26" s="45">
        <f>K24-K25</f>
        <v>5.3000000000000005E-2</v>
      </c>
      <c r="L26" s="45"/>
      <c r="P26" s="45">
        <f t="shared" ref="P26:U26" si="29">P24-P25</f>
        <v>4.5499999999999999E-2</v>
      </c>
      <c r="Q26" s="45">
        <f t="shared" si="29"/>
        <v>4.7800000000000009E-2</v>
      </c>
      <c r="R26" s="45">
        <f t="shared" si="29"/>
        <v>4.9799999999999997E-2</v>
      </c>
      <c r="S26" s="45">
        <f t="shared" si="29"/>
        <v>5.389999999999999E-2</v>
      </c>
      <c r="T26" s="45">
        <f t="shared" si="29"/>
        <v>5.5700000000000013E-2</v>
      </c>
      <c r="U26" s="45">
        <f t="shared" si="29"/>
        <v>5.6299999999999989E-2</v>
      </c>
      <c r="V26" s="45">
        <f>V24-V25</f>
        <v>5.6400000000000006E-2</v>
      </c>
      <c r="W26" s="45">
        <f t="shared" ref="W26:AC26" si="30">W24-W25</f>
        <v>5.6200000000000014E-2</v>
      </c>
      <c r="X26" s="45">
        <f t="shared" si="30"/>
        <v>5.7999999999999996E-2</v>
      </c>
      <c r="Y26" s="45">
        <f t="shared" si="30"/>
        <v>5.9000000000000011E-2</v>
      </c>
      <c r="Z26" s="45">
        <f t="shared" si="30"/>
        <v>5.7000000000000009E-2</v>
      </c>
      <c r="AA26" s="45">
        <f t="shared" si="30"/>
        <v>5.5000000000000007E-2</v>
      </c>
      <c r="AB26" s="45">
        <f t="shared" si="30"/>
        <v>5.7000000000000009E-2</v>
      </c>
      <c r="AC26" s="45">
        <f t="shared" si="30"/>
        <v>5.6000000000000008E-2</v>
      </c>
      <c r="AD26" s="45">
        <f t="shared" ref="AD26:AI26" si="31">AD24-AD25</f>
        <v>5.5000000000000007E-2</v>
      </c>
      <c r="AE26" s="45">
        <f t="shared" si="31"/>
        <v>5.4000000000000006E-2</v>
      </c>
      <c r="AF26" s="45">
        <f t="shared" si="31"/>
        <v>5.2000000000000005E-2</v>
      </c>
      <c r="AG26" s="45">
        <f t="shared" si="31"/>
        <v>5.3000000000000005E-2</v>
      </c>
      <c r="AH26" s="45">
        <f t="shared" si="31"/>
        <v>5.2000000000000005E-2</v>
      </c>
      <c r="AI26" s="45">
        <f t="shared" si="31"/>
        <v>5.1000000000000004E-2</v>
      </c>
      <c r="AJ26" s="45">
        <f>AJ24-AJ25</f>
        <v>5.1000000000000004E-2</v>
      </c>
      <c r="AK26" s="45">
        <f>AK24-AK25</f>
        <v>5.3000000000000005E-2</v>
      </c>
      <c r="AL26" s="45">
        <f>AL24-AL25</f>
        <v>5.4000000000000006E-2</v>
      </c>
      <c r="AM26" s="45">
        <f>AM24-AM25</f>
        <v>5.3000000000000005E-2</v>
      </c>
      <c r="AN26" s="45">
        <f>AN24-AN25</f>
        <v>5.3000000000000005E-2</v>
      </c>
    </row>
    <row r="28" spans="1:43" s="5" customFormat="1" x14ac:dyDescent="0.35">
      <c r="A28" s="5" t="s">
        <v>136</v>
      </c>
      <c r="B28" s="6"/>
      <c r="C28" s="6"/>
      <c r="D28" s="6"/>
      <c r="E28" s="6"/>
      <c r="F28" s="6"/>
      <c r="G28" s="6"/>
      <c r="H28" s="6"/>
      <c r="I28" s="6"/>
      <c r="J28" s="6"/>
      <c r="K28" s="6"/>
      <c r="L28" s="6"/>
      <c r="P28" s="6"/>
      <c r="Q28" s="6"/>
      <c r="R28" s="79"/>
      <c r="S28" s="6"/>
      <c r="T28" s="6"/>
      <c r="U28" s="79"/>
      <c r="V28" s="79"/>
      <c r="W28" s="79"/>
      <c r="X28" s="79"/>
      <c r="Y28" s="79"/>
      <c r="Z28" s="79"/>
      <c r="AA28" s="79"/>
      <c r="AB28" s="79"/>
      <c r="AC28" s="79"/>
      <c r="AD28" s="79"/>
      <c r="AE28" s="79"/>
      <c r="AF28" s="79"/>
      <c r="AG28" s="79"/>
      <c r="AH28" s="79"/>
      <c r="AI28" s="79"/>
      <c r="AJ28" s="79"/>
      <c r="AK28" s="79"/>
      <c r="AL28" s="79"/>
      <c r="AM28" s="79"/>
      <c r="AN28" s="79"/>
      <c r="AO28" s="65"/>
      <c r="AP28" s="65"/>
      <c r="AQ28" s="65"/>
    </row>
    <row r="29" spans="1:43" s="2" customFormat="1" x14ac:dyDescent="0.35">
      <c r="A29" s="2" t="s">
        <v>108</v>
      </c>
      <c r="B29" s="4" t="str">
        <f t="shared" ref="B29:G29" si="32">B1</f>
        <v>FY17</v>
      </c>
      <c r="C29" s="4" t="str">
        <f t="shared" si="32"/>
        <v>FY18</v>
      </c>
      <c r="D29" s="4" t="str">
        <f t="shared" si="32"/>
        <v>FY19</v>
      </c>
      <c r="E29" s="4" t="str">
        <f t="shared" si="32"/>
        <v>FY20</v>
      </c>
      <c r="F29" s="4" t="str">
        <f t="shared" si="32"/>
        <v>FY21</v>
      </c>
      <c r="G29" s="4" t="str">
        <f t="shared" si="32"/>
        <v>FY22</v>
      </c>
      <c r="H29" s="4" t="str">
        <f t="shared" ref="H29:I29" si="33">H1</f>
        <v>FY23</v>
      </c>
      <c r="I29" s="4" t="str">
        <f t="shared" si="33"/>
        <v>FY24</v>
      </c>
      <c r="J29" s="4" t="str">
        <f t="shared" ref="J29:K29" si="34">J1</f>
        <v>FY25</v>
      </c>
      <c r="K29" s="4" t="str">
        <f t="shared" si="34"/>
        <v>FY26</v>
      </c>
      <c r="L29" s="4"/>
      <c r="P29" s="4" t="str">
        <f t="shared" ref="P29:AP29" si="35">P1</f>
        <v>Q1FY21</v>
      </c>
      <c r="Q29" s="4" t="str">
        <f t="shared" si="35"/>
        <v>Q2FY21</v>
      </c>
      <c r="R29" s="34" t="str">
        <f t="shared" si="35"/>
        <v>Q3FY21</v>
      </c>
      <c r="S29" s="4" t="str">
        <f t="shared" si="35"/>
        <v>Q4FY21</v>
      </c>
      <c r="T29" s="4" t="str">
        <f t="shared" si="35"/>
        <v>Q1FY22</v>
      </c>
      <c r="U29" s="34" t="str">
        <f t="shared" si="35"/>
        <v>Q2FY22</v>
      </c>
      <c r="V29" s="34" t="str">
        <f>V1</f>
        <v>Q3FY22</v>
      </c>
      <c r="W29" s="34" t="str">
        <f t="shared" si="35"/>
        <v>Q4FY22</v>
      </c>
      <c r="X29" s="34" t="str">
        <f t="shared" ref="X29:Y29" si="36">X1</f>
        <v>Q1FY23</v>
      </c>
      <c r="Y29" s="34" t="str">
        <f t="shared" si="36"/>
        <v>Q2FY23</v>
      </c>
      <c r="Z29" s="34" t="str">
        <f t="shared" ref="Z29:AA29" si="37">Z1</f>
        <v>Q3FY23</v>
      </c>
      <c r="AA29" s="34" t="str">
        <f t="shared" si="37"/>
        <v>Q4FY23</v>
      </c>
      <c r="AB29" s="34" t="str">
        <f t="shared" ref="AB29:AC29" si="38">AB1</f>
        <v>Q1FY24</v>
      </c>
      <c r="AC29" s="34" t="str">
        <f t="shared" si="38"/>
        <v>Q2FY24</v>
      </c>
      <c r="AD29" s="34" t="str">
        <f t="shared" ref="AD29:AE29" si="39">AD1</f>
        <v>Q3FY24</v>
      </c>
      <c r="AE29" s="34" t="str">
        <f t="shared" si="39"/>
        <v>Q4FY24</v>
      </c>
      <c r="AF29" s="34" t="str">
        <f t="shared" ref="AF29:AK29" si="40">AF1</f>
        <v>Q1FY25</v>
      </c>
      <c r="AG29" s="34" t="str">
        <f t="shared" si="40"/>
        <v>Q2FY25</v>
      </c>
      <c r="AH29" s="34" t="str">
        <f t="shared" si="40"/>
        <v>Q3FY25</v>
      </c>
      <c r="AI29" s="34" t="str">
        <f t="shared" si="40"/>
        <v>Q4FY25</v>
      </c>
      <c r="AJ29" s="34" t="str">
        <f t="shared" si="40"/>
        <v>Q1FY26</v>
      </c>
      <c r="AK29" s="34" t="str">
        <f t="shared" si="40"/>
        <v>Q2FY26</v>
      </c>
      <c r="AL29" s="34" t="str">
        <f t="shared" ref="AL29:AM29" si="41">AL1</f>
        <v>Q3FY26</v>
      </c>
      <c r="AM29" s="34" t="str">
        <f t="shared" si="41"/>
        <v>Q4FY26</v>
      </c>
      <c r="AN29" s="34" t="str">
        <f>AN1</f>
        <v>Q1FY27</v>
      </c>
      <c r="AO29" s="4" t="str">
        <f t="shared" si="35"/>
        <v>y-o-y</v>
      </c>
      <c r="AP29" s="4" t="str">
        <f t="shared" si="35"/>
        <v>q-o-q</v>
      </c>
      <c r="AQ29" s="4"/>
    </row>
    <row r="30" spans="1:43" x14ac:dyDescent="0.35">
      <c r="A30" s="1" t="s">
        <v>49</v>
      </c>
      <c r="B30" s="11">
        <v>3.4000000000000002E-2</v>
      </c>
      <c r="C30" s="11">
        <v>3.0980000000000001E-2</v>
      </c>
      <c r="D30" s="11">
        <v>3.15E-2</v>
      </c>
      <c r="E30" s="11">
        <v>4.3799999999999999E-2</v>
      </c>
      <c r="F30" s="11">
        <v>6.2199999999999998E-2</v>
      </c>
      <c r="G30" s="11">
        <f>W30</f>
        <v>5.28E-2</v>
      </c>
      <c r="H30" s="11">
        <f>AA30</f>
        <v>3.9699999999999999E-2</v>
      </c>
      <c r="I30" s="11">
        <f>AE30</f>
        <v>4.1700000000000001E-2</v>
      </c>
      <c r="J30" s="11">
        <f>AI30</f>
        <v>4.4600000000000001E-2</v>
      </c>
      <c r="K30" s="11">
        <f>AM30</f>
        <v>4.6600000000000003E-2</v>
      </c>
      <c r="L30" s="11"/>
      <c r="P30" s="11">
        <v>0.02</v>
      </c>
      <c r="Q30" s="11">
        <v>6.7000000000000004E-2</v>
      </c>
      <c r="R30" s="11">
        <v>7.4999999999999997E-2</v>
      </c>
      <c r="S30" s="11">
        <v>6.2E-2</v>
      </c>
      <c r="T30" s="11">
        <v>8.8999999999999996E-2</v>
      </c>
      <c r="U30" s="11">
        <v>7.5999999999999998E-2</v>
      </c>
      <c r="V30" s="11">
        <v>6.5000000000000002E-2</v>
      </c>
      <c r="W30" s="11">
        <v>5.28E-2</v>
      </c>
      <c r="X30" s="11">
        <v>4.9700000000000001E-2</v>
      </c>
      <c r="Y30" s="11">
        <v>4.7480000000000001E-2</v>
      </c>
      <c r="Z30" s="11">
        <v>4.41E-2</v>
      </c>
      <c r="AA30" s="11">
        <v>3.9699999999999999E-2</v>
      </c>
      <c r="AB30" s="11">
        <v>4.2900000000000001E-2</v>
      </c>
      <c r="AC30" s="11">
        <v>4.4999999999999998E-2</v>
      </c>
      <c r="AD30" s="11">
        <v>4.5199999999999997E-2</v>
      </c>
      <c r="AE30" s="11">
        <v>4.1700000000000001E-2</v>
      </c>
      <c r="AF30" s="11">
        <v>4.4999999999999998E-2</v>
      </c>
      <c r="AG30" s="11">
        <v>4.4900000000000002E-2</v>
      </c>
      <c r="AH30" s="11">
        <v>4.8399999999999999E-2</v>
      </c>
      <c r="AI30" s="11">
        <v>4.4600000000000001E-2</v>
      </c>
      <c r="AJ30" s="11">
        <v>5.4399999999999997E-2</v>
      </c>
      <c r="AK30" s="11">
        <v>5.5399999999999998E-2</v>
      </c>
      <c r="AL30" s="11">
        <v>5.3400000000000003E-2</v>
      </c>
      <c r="AM30" s="11">
        <v>4.6600000000000003E-2</v>
      </c>
      <c r="AN30" s="11">
        <v>4.6800000000000001E-2</v>
      </c>
    </row>
    <row r="31" spans="1:43" s="2" customFormat="1" x14ac:dyDescent="0.35">
      <c r="B31" s="4"/>
      <c r="C31" s="4"/>
      <c r="D31" s="4"/>
      <c r="E31" s="4"/>
      <c r="F31" s="4"/>
      <c r="G31" s="4"/>
      <c r="H31" s="4"/>
      <c r="I31" s="4"/>
      <c r="J31" s="4"/>
      <c r="K31" s="4"/>
      <c r="L31" s="4"/>
      <c r="P31" s="4"/>
      <c r="Q31" s="4"/>
      <c r="R31" s="34"/>
      <c r="S31" s="4"/>
      <c r="T31" s="4"/>
      <c r="U31" s="34"/>
      <c r="V31" s="34"/>
      <c r="W31" s="34"/>
      <c r="X31" s="34"/>
      <c r="Y31" s="34"/>
      <c r="Z31" s="34"/>
      <c r="AA31" s="34"/>
      <c r="AB31" s="34"/>
      <c r="AC31" s="34"/>
      <c r="AD31" s="34"/>
      <c r="AE31" s="34"/>
      <c r="AF31" s="34"/>
      <c r="AG31" s="34"/>
      <c r="AH31" s="34"/>
      <c r="AI31" s="34"/>
      <c r="AJ31" s="34"/>
      <c r="AK31" s="34"/>
      <c r="AL31" s="34"/>
      <c r="AM31" s="34"/>
      <c r="AN31" s="34"/>
      <c r="AO31" s="69"/>
      <c r="AP31" s="69"/>
      <c r="AQ31" s="69"/>
    </row>
    <row r="32" spans="1:43" x14ac:dyDescent="0.35">
      <c r="A32" s="1" t="s">
        <v>50</v>
      </c>
      <c r="B32" s="26">
        <v>161.05000000000001</v>
      </c>
      <c r="C32" s="26">
        <v>182.47</v>
      </c>
      <c r="D32" s="26">
        <v>364.12000000000006</v>
      </c>
      <c r="E32" s="26">
        <v>596.68000000000006</v>
      </c>
      <c r="F32" s="26">
        <v>1394.9959999999999</v>
      </c>
      <c r="G32" s="26">
        <f>W32</f>
        <v>1588.68</v>
      </c>
      <c r="H32" s="26">
        <f>AA32</f>
        <v>1630.44</v>
      </c>
      <c r="I32" s="26">
        <f>AE32</f>
        <v>2309.23</v>
      </c>
      <c r="J32" s="26">
        <f>AI32</f>
        <v>3226.18</v>
      </c>
      <c r="K32" s="26">
        <f>AM32</f>
        <v>4269.8500000000004</v>
      </c>
      <c r="L32" s="26"/>
      <c r="M32" s="2"/>
      <c r="N32" s="2"/>
      <c r="P32" s="26">
        <v>419.79</v>
      </c>
      <c r="Q32" s="26">
        <v>402.67</v>
      </c>
      <c r="R32" s="26">
        <v>1331.96</v>
      </c>
      <c r="S32" s="26">
        <f>F32</f>
        <v>1394.9959999999999</v>
      </c>
      <c r="T32" s="35">
        <v>1986.22</v>
      </c>
      <c r="U32" s="35">
        <v>1917.16</v>
      </c>
      <c r="V32" s="35">
        <v>1893.88</v>
      </c>
      <c r="W32" s="35">
        <v>1588.68</v>
      </c>
      <c r="X32" s="35">
        <v>1676.81</v>
      </c>
      <c r="Y32" s="35">
        <v>1691.5450000000001</v>
      </c>
      <c r="Z32" s="35">
        <v>1677.29</v>
      </c>
      <c r="AA32" s="35">
        <v>1630.44</v>
      </c>
      <c r="AB32" s="35">
        <v>1918.97</v>
      </c>
      <c r="AC32" s="35">
        <v>2065.3000000000002</v>
      </c>
      <c r="AD32" s="35">
        <v>2278.9</v>
      </c>
      <c r="AE32" s="35">
        <v>2309.23</v>
      </c>
      <c r="AF32" s="35">
        <v>2547.4499999999998</v>
      </c>
      <c r="AG32" s="35">
        <v>2665.96</v>
      </c>
      <c r="AH32" s="35">
        <v>3137.84</v>
      </c>
      <c r="AI32" s="35">
        <v>3226.18</v>
      </c>
      <c r="AJ32" s="35">
        <v>3911.85</v>
      </c>
      <c r="AK32" s="35">
        <v>4368.5</v>
      </c>
      <c r="AL32" s="35">
        <v>4565.24</v>
      </c>
      <c r="AM32" s="35">
        <v>4269.8500000000004</v>
      </c>
      <c r="AN32" s="35">
        <v>4517.38</v>
      </c>
      <c r="AO32" s="68">
        <f>IFERROR(AN32/AJ32-1,"")</f>
        <v>0.15479376765469022</v>
      </c>
      <c r="AP32" s="68">
        <f>IFERROR(AN32/AM32-1,"")</f>
        <v>5.7971591507898435E-2</v>
      </c>
      <c r="AQ32" s="68"/>
    </row>
    <row r="33" spans="1:43" x14ac:dyDescent="0.35">
      <c r="A33" s="1" t="s">
        <v>7</v>
      </c>
      <c r="B33" s="11">
        <f t="shared" ref="B33:G33" si="42">B32/B6</f>
        <v>2.0311591543416108E-2</v>
      </c>
      <c r="C33" s="11">
        <f t="shared" si="42"/>
        <v>1.3882284737855568E-2</v>
      </c>
      <c r="D33" s="11">
        <f t="shared" si="42"/>
        <v>1.6962053856337759E-2</v>
      </c>
      <c r="E33" s="11">
        <f t="shared" si="42"/>
        <v>1.9623371241769876E-2</v>
      </c>
      <c r="F33" s="11">
        <f t="shared" si="42"/>
        <v>4.1372466559384632E-2</v>
      </c>
      <c r="G33" s="11">
        <f t="shared" si="42"/>
        <v>3.6508655833966827E-2</v>
      </c>
      <c r="H33" s="11">
        <f>H32/H6</f>
        <v>2.6939972459246522E-2</v>
      </c>
      <c r="I33" s="11">
        <f>I32/I6</f>
        <v>2.8118056801097531E-2</v>
      </c>
      <c r="J33" s="11">
        <f>J32/J6</f>
        <v>3.0064679253117989E-2</v>
      </c>
      <c r="K33" s="11">
        <f>K32/K6</f>
        <v>3.2255408353084485E-2</v>
      </c>
      <c r="L33" s="11"/>
      <c r="M33" s="2"/>
      <c r="N33" s="2"/>
      <c r="P33" s="23">
        <f t="shared" ref="P33:W33" si="43">P32/P6</f>
        <v>1.4475222745468282E-2</v>
      </c>
      <c r="Q33" s="23">
        <f t="shared" si="43"/>
        <v>1.3368604910199243E-2</v>
      </c>
      <c r="R33" s="23">
        <f t="shared" si="43"/>
        <v>4.0958726502226733E-2</v>
      </c>
      <c r="S33" s="11">
        <f t="shared" si="43"/>
        <v>4.1372466559384632E-2</v>
      </c>
      <c r="T33" s="11">
        <f t="shared" si="43"/>
        <v>5.7720446031403284E-2</v>
      </c>
      <c r="U33" s="11">
        <f t="shared" si="43"/>
        <v>5.2013517502430898E-2</v>
      </c>
      <c r="V33" s="11">
        <f>V32/V6</f>
        <v>4.7342242104668489E-2</v>
      </c>
      <c r="W33" s="11">
        <f t="shared" si="43"/>
        <v>3.6508655833966827E-2</v>
      </c>
      <c r="X33" s="11">
        <f t="shared" ref="X33:Y33" si="44">X32/X6</f>
        <v>3.5169720997213369E-2</v>
      </c>
      <c r="Y33" s="11">
        <f t="shared" si="44"/>
        <v>3.2560468658086254E-2</v>
      </c>
      <c r="Z33" s="11">
        <f t="shared" ref="Z33:AD33" si="45">Z32/Z6</f>
        <v>2.9696535118004283E-2</v>
      </c>
      <c r="AA33" s="11">
        <f t="shared" si="45"/>
        <v>2.6939972459246522E-2</v>
      </c>
      <c r="AB33" s="11">
        <f t="shared" si="45"/>
        <v>2.9166355087913848E-2</v>
      </c>
      <c r="AC33" s="11">
        <f t="shared" si="45"/>
        <v>2.9135932605186602E-2</v>
      </c>
      <c r="AD33" s="11">
        <f t="shared" si="45"/>
        <v>2.9929428328087686E-2</v>
      </c>
      <c r="AE33" s="11">
        <f t="shared" ref="AE33:AI33" si="46">AE32/AE6</f>
        <v>2.8118056801097531E-2</v>
      </c>
      <c r="AF33" s="11">
        <f t="shared" si="46"/>
        <v>2.8707181229653843E-2</v>
      </c>
      <c r="AG33" s="11">
        <f t="shared" si="46"/>
        <v>2.7995285884357152E-2</v>
      </c>
      <c r="AH33" s="11">
        <f t="shared" si="46"/>
        <v>3.0925596690930406E-2</v>
      </c>
      <c r="AI33" s="11">
        <f t="shared" si="46"/>
        <v>3.0064679253117989E-2</v>
      </c>
      <c r="AJ33" s="11">
        <f>AJ32/AJ6</f>
        <v>3.450207721582256E-2</v>
      </c>
      <c r="AK33" s="11">
        <f>AK32/AK6</f>
        <v>3.6718004631755438E-2</v>
      </c>
      <c r="AL33" s="11">
        <f>AL32/AL6</f>
        <v>3.6668812328683735E-2</v>
      </c>
      <c r="AM33" s="11">
        <f>AM32/AM6</f>
        <v>3.2255408353084485E-2</v>
      </c>
      <c r="AN33" s="11">
        <f>AN32/AN6</f>
        <v>3.2049816706361957E-2</v>
      </c>
    </row>
    <row r="34" spans="1:43" x14ac:dyDescent="0.35">
      <c r="W34" s="76"/>
      <c r="X34" s="76"/>
      <c r="Y34" s="76"/>
      <c r="Z34" s="76"/>
      <c r="AA34" s="76"/>
      <c r="AB34" s="76"/>
      <c r="AC34" s="76"/>
      <c r="AD34" s="76"/>
      <c r="AE34" s="76"/>
      <c r="AF34" s="76"/>
      <c r="AG34" s="76"/>
      <c r="AH34" s="76"/>
      <c r="AI34" s="76"/>
      <c r="AJ34" s="76"/>
      <c r="AK34" s="76"/>
      <c r="AL34" s="76"/>
      <c r="AM34" s="76"/>
      <c r="AN34" s="76"/>
    </row>
    <row r="35" spans="1:43" x14ac:dyDescent="0.35">
      <c r="A35" s="1" t="s">
        <v>122</v>
      </c>
      <c r="B35" s="26">
        <v>57.24</v>
      </c>
      <c r="C35" s="26">
        <v>80.679999999999993</v>
      </c>
      <c r="D35" s="26">
        <v>170.45000000000002</v>
      </c>
      <c r="E35" s="26">
        <v>315.36</v>
      </c>
      <c r="F35" s="26">
        <v>621.66000000000008</v>
      </c>
      <c r="G35" s="26">
        <f>W35</f>
        <v>1015.23</v>
      </c>
      <c r="H35" s="26">
        <f t="shared" ref="H35:H36" si="47">AA35</f>
        <v>973.91</v>
      </c>
      <c r="I35" s="26">
        <f>AE35</f>
        <v>1393.39</v>
      </c>
      <c r="J35" s="26">
        <f t="shared" ref="J35:J36" si="48">AI35</f>
        <v>1807.99</v>
      </c>
      <c r="K35" s="26">
        <f>AM35</f>
        <v>2404.27</v>
      </c>
      <c r="L35" s="26"/>
      <c r="P35" s="26">
        <v>275.32</v>
      </c>
      <c r="Q35" s="26">
        <v>275.79000000000002</v>
      </c>
      <c r="R35" s="26">
        <v>510.7</v>
      </c>
      <c r="S35" s="26">
        <v>621.66</v>
      </c>
      <c r="T35" s="26">
        <v>665.55</v>
      </c>
      <c r="U35" s="26">
        <v>640.4</v>
      </c>
      <c r="V35" s="105">
        <v>1023.6</v>
      </c>
      <c r="W35" s="105">
        <v>1015.23</v>
      </c>
      <c r="X35" s="105">
        <v>1020.03</v>
      </c>
      <c r="Y35" s="105">
        <v>1001.11</v>
      </c>
      <c r="Z35" s="105">
        <v>1007.89</v>
      </c>
      <c r="AA35" s="105">
        <v>973.91</v>
      </c>
      <c r="AB35" s="105">
        <v>1077.32</v>
      </c>
      <c r="AC35" s="105">
        <v>1233.3900000000001</v>
      </c>
      <c r="AD35" s="105">
        <v>1295.3499999999999</v>
      </c>
      <c r="AE35" s="105">
        <v>1393.39</v>
      </c>
      <c r="AF35" s="105">
        <v>1540.36</v>
      </c>
      <c r="AG35" s="105">
        <v>1640.05</v>
      </c>
      <c r="AH35" s="105">
        <v>1769.53</v>
      </c>
      <c r="AI35" s="105">
        <v>1807.99</v>
      </c>
      <c r="AJ35" s="105">
        <v>2081.75</v>
      </c>
      <c r="AK35" s="105">
        <v>2297.42</v>
      </c>
      <c r="AL35" s="105">
        <v>2550.6799999999998</v>
      </c>
      <c r="AM35" s="105">
        <v>2404.27</v>
      </c>
      <c r="AN35" s="105">
        <v>2496.33</v>
      </c>
      <c r="AO35" s="68">
        <f>IFERROR(AN35/AJ35-1,"")</f>
        <v>0.19914975381289768</v>
      </c>
      <c r="AP35" s="68">
        <f>IFERROR(AN35/AM35-1,"")</f>
        <v>3.8290208670407111E-2</v>
      </c>
      <c r="AQ35" s="68"/>
    </row>
    <row r="36" spans="1:43" x14ac:dyDescent="0.35">
      <c r="A36" s="1" t="s">
        <v>123</v>
      </c>
      <c r="B36" s="26">
        <v>9.5299999999999994</v>
      </c>
      <c r="C36" s="26">
        <v>16.5</v>
      </c>
      <c r="D36" s="26">
        <v>42.4</v>
      </c>
      <c r="E36" s="26">
        <v>81.22</v>
      </c>
      <c r="F36" s="26">
        <v>223.54</v>
      </c>
      <c r="G36" s="26">
        <f>W36</f>
        <v>252.51</v>
      </c>
      <c r="H36" s="26">
        <f t="shared" si="47"/>
        <v>330.7</v>
      </c>
      <c r="I36" s="26">
        <f>AE36</f>
        <v>414.44</v>
      </c>
      <c r="J36" s="26">
        <f t="shared" si="48"/>
        <v>455.38</v>
      </c>
      <c r="K36" s="26">
        <f>AM36</f>
        <v>575.27</v>
      </c>
      <c r="L36" s="26"/>
      <c r="P36" s="26">
        <v>72.02</v>
      </c>
      <c r="Q36" s="26">
        <v>89.4</v>
      </c>
      <c r="R36" s="26">
        <v>146.05000000000001</v>
      </c>
      <c r="S36" s="26">
        <v>223.54</v>
      </c>
      <c r="T36" s="26">
        <v>174.32</v>
      </c>
      <c r="U36" s="26">
        <v>189.63</v>
      </c>
      <c r="V36" s="26">
        <v>232.04</v>
      </c>
      <c r="W36" s="26">
        <v>252.51</v>
      </c>
      <c r="X36" s="26">
        <v>228.76</v>
      </c>
      <c r="Y36" s="26">
        <v>264.5</v>
      </c>
      <c r="Z36" s="26">
        <v>293.06</v>
      </c>
      <c r="AA36" s="26">
        <v>330.7</v>
      </c>
      <c r="AB36" s="26">
        <v>334.28</v>
      </c>
      <c r="AC36" s="26">
        <v>374.23</v>
      </c>
      <c r="AD36" s="26">
        <v>387.56</v>
      </c>
      <c r="AE36" s="26">
        <v>414.44</v>
      </c>
      <c r="AF36" s="26">
        <v>424.36</v>
      </c>
      <c r="AG36" s="26">
        <v>438.59</v>
      </c>
      <c r="AH36" s="26">
        <v>450.91</v>
      </c>
      <c r="AI36" s="26">
        <v>455.38</v>
      </c>
      <c r="AJ36" s="26">
        <v>458.9</v>
      </c>
      <c r="AK36" s="26">
        <v>482.08</v>
      </c>
      <c r="AL36" s="26">
        <v>560.5</v>
      </c>
      <c r="AM36" s="26">
        <v>575.27</v>
      </c>
      <c r="AN36" s="26">
        <v>585.27</v>
      </c>
      <c r="AO36" s="68">
        <f>IFERROR(AN36/AJ36-1,"")</f>
        <v>0.27537589888864678</v>
      </c>
      <c r="AP36" s="68">
        <f>IFERROR(AN36/AM36-1,"")</f>
        <v>1.7383141829054205E-2</v>
      </c>
      <c r="AQ36" s="68"/>
    </row>
    <row r="37" spans="1:43" s="2" customFormat="1" x14ac:dyDescent="0.35">
      <c r="A37" s="2" t="s">
        <v>83</v>
      </c>
      <c r="B37" s="4">
        <f t="shared" ref="B37:G37" si="49">B35-B36</f>
        <v>47.71</v>
      </c>
      <c r="C37" s="4">
        <f t="shared" si="49"/>
        <v>64.179999999999993</v>
      </c>
      <c r="D37" s="4">
        <f t="shared" si="49"/>
        <v>128.05000000000001</v>
      </c>
      <c r="E37" s="4">
        <f t="shared" si="49"/>
        <v>234.14000000000001</v>
      </c>
      <c r="F37" s="4">
        <f t="shared" si="49"/>
        <v>398.12000000000012</v>
      </c>
      <c r="G37" s="4">
        <f t="shared" si="49"/>
        <v>762.72</v>
      </c>
      <c r="H37" s="4">
        <f>H35-H36</f>
        <v>643.21</v>
      </c>
      <c r="I37" s="4">
        <f>I35-I36</f>
        <v>978.95</v>
      </c>
      <c r="J37" s="4">
        <f>J35-J36</f>
        <v>1352.6100000000001</v>
      </c>
      <c r="K37" s="4">
        <f>K35-K36</f>
        <v>1829</v>
      </c>
      <c r="L37" s="4"/>
      <c r="P37" s="4">
        <f t="shared" ref="P37:W37" si="50">P35-P36</f>
        <v>203.3</v>
      </c>
      <c r="Q37" s="4">
        <f t="shared" si="50"/>
        <v>186.39000000000001</v>
      </c>
      <c r="R37" s="4">
        <f t="shared" si="50"/>
        <v>364.65</v>
      </c>
      <c r="S37" s="4">
        <f t="shared" si="50"/>
        <v>398.12</v>
      </c>
      <c r="T37" s="4">
        <f t="shared" si="50"/>
        <v>491.22999999999996</v>
      </c>
      <c r="U37" s="4">
        <f t="shared" si="50"/>
        <v>450.77</v>
      </c>
      <c r="V37" s="4">
        <f>V35-V36</f>
        <v>791.56000000000006</v>
      </c>
      <c r="W37" s="4">
        <f t="shared" si="50"/>
        <v>762.72</v>
      </c>
      <c r="X37" s="4">
        <f t="shared" ref="X37:Y37" si="51">X35-X36</f>
        <v>791.27</v>
      </c>
      <c r="Y37" s="4">
        <f t="shared" si="51"/>
        <v>736.61</v>
      </c>
      <c r="Z37" s="4">
        <f t="shared" ref="Z37:AE37" si="52">Z35-Z36</f>
        <v>714.82999999999993</v>
      </c>
      <c r="AA37" s="4">
        <f t="shared" si="52"/>
        <v>643.21</v>
      </c>
      <c r="AB37" s="4">
        <f t="shared" si="52"/>
        <v>743.04</v>
      </c>
      <c r="AC37" s="4">
        <f t="shared" si="52"/>
        <v>859.16000000000008</v>
      </c>
      <c r="AD37" s="4">
        <f t="shared" si="52"/>
        <v>907.79</v>
      </c>
      <c r="AE37" s="4">
        <f t="shared" si="52"/>
        <v>978.95</v>
      </c>
      <c r="AF37" s="4">
        <f t="shared" ref="AF37:AG37" si="53">AF35-AF36</f>
        <v>1116</v>
      </c>
      <c r="AG37" s="4">
        <f t="shared" si="53"/>
        <v>1201.46</v>
      </c>
      <c r="AH37" s="4">
        <f t="shared" ref="AH37" si="54">AH35-AH36</f>
        <v>1318.62</v>
      </c>
      <c r="AI37" s="4">
        <f t="shared" ref="AI37:AN37" si="55">AI35-AI36</f>
        <v>1352.6100000000001</v>
      </c>
      <c r="AJ37" s="4">
        <f t="shared" si="55"/>
        <v>1622.85</v>
      </c>
      <c r="AK37" s="4">
        <f t="shared" si="55"/>
        <v>1815.3400000000001</v>
      </c>
      <c r="AL37" s="4">
        <f t="shared" si="55"/>
        <v>1990.1799999999998</v>
      </c>
      <c r="AM37" s="4">
        <f t="shared" si="55"/>
        <v>1829</v>
      </c>
      <c r="AN37" s="4">
        <f t="shared" si="55"/>
        <v>1911.06</v>
      </c>
      <c r="AO37" s="70">
        <f>IFERROR(AN37/AJ37-1,"")</f>
        <v>0.17759497180885475</v>
      </c>
      <c r="AP37" s="70">
        <f>IFERROR(AN37/AM37-1,"")</f>
        <v>4.486604702022956E-2</v>
      </c>
      <c r="AQ37" s="70"/>
    </row>
    <row r="38" spans="1:43" x14ac:dyDescent="0.35">
      <c r="A38" s="1" t="s">
        <v>245</v>
      </c>
      <c r="B38" s="26">
        <v>35.85</v>
      </c>
      <c r="C38" s="26">
        <v>56.74</v>
      </c>
      <c r="D38" s="26">
        <v>119.69</v>
      </c>
      <c r="E38" s="26">
        <v>267.45999999999998</v>
      </c>
      <c r="F38" s="26">
        <v>452.98</v>
      </c>
      <c r="G38" s="26">
        <f>W38</f>
        <v>466.5</v>
      </c>
      <c r="H38" s="26">
        <f>AA38</f>
        <v>564.22</v>
      </c>
      <c r="I38" s="26">
        <f>AE38</f>
        <v>691.85</v>
      </c>
      <c r="J38" s="26">
        <f>AI38</f>
        <v>820.98</v>
      </c>
      <c r="K38" s="26">
        <f>AM38</f>
        <v>1050.1199999999999</v>
      </c>
      <c r="L38" s="26"/>
      <c r="P38" s="26">
        <v>306.88</v>
      </c>
      <c r="Q38" s="26">
        <v>398.93</v>
      </c>
      <c r="R38" s="26">
        <v>452.25</v>
      </c>
      <c r="S38" s="26">
        <f>F38</f>
        <v>452.98</v>
      </c>
      <c r="T38" s="26">
        <v>459.67</v>
      </c>
      <c r="U38" s="26">
        <v>486.95</v>
      </c>
      <c r="V38" s="26">
        <v>464.17</v>
      </c>
      <c r="W38" s="26">
        <v>466.5</v>
      </c>
      <c r="X38" s="26">
        <v>455.33</v>
      </c>
      <c r="Y38" s="26">
        <v>496.48</v>
      </c>
      <c r="Z38" s="26">
        <v>526.13</v>
      </c>
      <c r="AA38" s="26">
        <v>564.22</v>
      </c>
      <c r="AB38" s="26">
        <v>599.66</v>
      </c>
      <c r="AC38" s="26">
        <v>631.70000000000005</v>
      </c>
      <c r="AD38" s="26">
        <v>663.99</v>
      </c>
      <c r="AE38" s="26">
        <v>691.85</v>
      </c>
      <c r="AF38" s="26">
        <v>717.02</v>
      </c>
      <c r="AG38" s="26">
        <v>763.7</v>
      </c>
      <c r="AH38" s="26">
        <v>814.74</v>
      </c>
      <c r="AI38" s="26">
        <v>820.98</v>
      </c>
      <c r="AJ38" s="26">
        <v>874.89</v>
      </c>
      <c r="AK38" s="26">
        <v>913.35</v>
      </c>
      <c r="AL38" s="26">
        <v>1004.55</v>
      </c>
      <c r="AM38" s="26">
        <v>1050.1199999999999</v>
      </c>
      <c r="AN38" s="26">
        <v>1092.75</v>
      </c>
      <c r="AO38" s="68">
        <f>IFERROR(AN38/AJ38-1,"")</f>
        <v>0.24901416178033808</v>
      </c>
      <c r="AP38" s="68">
        <f>IFERROR(AN38/AM38-1,"")</f>
        <v>4.0595360530225166E-2</v>
      </c>
      <c r="AQ38" s="68"/>
    </row>
    <row r="39" spans="1:43" s="2" customFormat="1" x14ac:dyDescent="0.35">
      <c r="A39" s="2" t="s">
        <v>152</v>
      </c>
      <c r="B39" s="4">
        <f t="shared" ref="B39:J39" si="56">B6-B38</f>
        <v>7893.12</v>
      </c>
      <c r="C39" s="4">
        <f t="shared" si="56"/>
        <v>13087.35</v>
      </c>
      <c r="D39" s="4">
        <f t="shared" si="56"/>
        <v>21347.050000000003</v>
      </c>
      <c r="E39" s="4">
        <f t="shared" si="56"/>
        <v>30139.140000000007</v>
      </c>
      <c r="F39" s="4">
        <f t="shared" si="56"/>
        <v>33265</v>
      </c>
      <c r="G39" s="4">
        <f t="shared" si="56"/>
        <v>43048.66</v>
      </c>
      <c r="H39" s="4">
        <f t="shared" si="56"/>
        <v>59957.000000000007</v>
      </c>
      <c r="I39" s="4">
        <f t="shared" si="56"/>
        <v>81434.37999999999</v>
      </c>
      <c r="J39" s="4">
        <f t="shared" si="56"/>
        <v>106487</v>
      </c>
      <c r="K39" s="4">
        <f t="shared" ref="K39" si="57">K6-K38</f>
        <v>131326.13</v>
      </c>
      <c r="L39" s="4"/>
      <c r="P39" s="4">
        <f t="shared" ref="P39:AJ39" si="58">P6-P38</f>
        <v>28693.71</v>
      </c>
      <c r="Q39" s="4">
        <f t="shared" si="58"/>
        <v>29721.64</v>
      </c>
      <c r="R39" s="4">
        <f t="shared" si="58"/>
        <v>32067.315761586546</v>
      </c>
      <c r="S39" s="4">
        <f t="shared" si="58"/>
        <v>33265</v>
      </c>
      <c r="T39" s="4">
        <f t="shared" si="58"/>
        <v>33951.360000000015</v>
      </c>
      <c r="U39" s="4">
        <f t="shared" si="58"/>
        <v>36371.93</v>
      </c>
      <c r="V39" s="4">
        <f t="shared" si="58"/>
        <v>39539.85</v>
      </c>
      <c r="W39" s="4">
        <f t="shared" si="58"/>
        <v>43048.66</v>
      </c>
      <c r="X39" s="4">
        <f t="shared" si="58"/>
        <v>47222.33</v>
      </c>
      <c r="Y39" s="4">
        <f t="shared" si="58"/>
        <v>51454.399999999994</v>
      </c>
      <c r="Z39" s="4">
        <f t="shared" si="58"/>
        <v>55954.87</v>
      </c>
      <c r="AA39" s="4">
        <f t="shared" si="58"/>
        <v>59957.000000000007</v>
      </c>
      <c r="AB39" s="4">
        <f t="shared" si="58"/>
        <v>65194.299999999988</v>
      </c>
      <c r="AC39" s="4">
        <f t="shared" si="58"/>
        <v>70253.279999999999</v>
      </c>
      <c r="AD39" s="4">
        <f t="shared" si="58"/>
        <v>75478.459999999992</v>
      </c>
      <c r="AE39" s="4">
        <f t="shared" si="58"/>
        <v>81434.37999999999</v>
      </c>
      <c r="AF39" s="4">
        <f t="shared" si="58"/>
        <v>88022.099999999991</v>
      </c>
      <c r="AG39" s="4">
        <f t="shared" si="58"/>
        <v>94465.19</v>
      </c>
      <c r="AH39" s="4">
        <f t="shared" si="58"/>
        <v>100649.43</v>
      </c>
      <c r="AI39" s="4">
        <f t="shared" si="58"/>
        <v>106487</v>
      </c>
      <c r="AJ39" s="4">
        <f t="shared" si="58"/>
        <v>112505.24</v>
      </c>
      <c r="AK39" s="4">
        <f>AK6-AK38</f>
        <v>118060.98</v>
      </c>
      <c r="AL39" s="4">
        <f>AL6-AL38</f>
        <v>123494.70999999995</v>
      </c>
      <c r="AM39" s="4">
        <f>AM6-AM38</f>
        <v>131326.13</v>
      </c>
      <c r="AN39" s="4">
        <f>AN6-AN38</f>
        <v>139855.95000000001</v>
      </c>
      <c r="AO39" s="70">
        <f>IFERROR(AN39/AJ39-1,"")</f>
        <v>0.24310609888037216</v>
      </c>
      <c r="AP39" s="70">
        <f>IFERROR(AN39/AM39-1,"")</f>
        <v>6.4951430457899084E-2</v>
      </c>
      <c r="AQ39" s="70"/>
    </row>
    <row r="40" spans="1:43" s="2" customFormat="1" x14ac:dyDescent="0.35">
      <c r="B40" s="4"/>
      <c r="C40" s="4"/>
      <c r="D40" s="4"/>
      <c r="E40" s="4"/>
      <c r="F40" s="4"/>
      <c r="G40" s="4"/>
      <c r="H40" s="4"/>
      <c r="I40" s="4"/>
      <c r="J40" s="4"/>
      <c r="K40" s="4"/>
      <c r="L40" s="4"/>
      <c r="P40" s="4"/>
      <c r="Q40" s="4"/>
      <c r="R40" s="34"/>
      <c r="S40" s="4"/>
      <c r="T40" s="4"/>
      <c r="U40" s="34"/>
      <c r="V40" s="34"/>
      <c r="W40" s="34"/>
      <c r="X40" s="34"/>
      <c r="Y40" s="34"/>
      <c r="Z40" s="34"/>
      <c r="AA40" s="34"/>
      <c r="AB40" s="34"/>
      <c r="AC40" s="34"/>
      <c r="AD40" s="34"/>
      <c r="AE40" s="34"/>
      <c r="AF40" s="34"/>
      <c r="AG40" s="34"/>
      <c r="AH40" s="34"/>
      <c r="AI40" s="34"/>
      <c r="AJ40" s="34"/>
      <c r="AK40" s="34"/>
      <c r="AL40" s="34"/>
      <c r="AM40" s="34"/>
      <c r="AN40" s="34"/>
      <c r="AO40" s="69"/>
      <c r="AP40" s="69"/>
      <c r="AQ40" s="69"/>
    </row>
    <row r="41" spans="1:43" s="2" customFormat="1" x14ac:dyDescent="0.35">
      <c r="A41" s="1" t="s">
        <v>184</v>
      </c>
      <c r="B41" s="46">
        <f t="shared" ref="B41:J41" si="59">B6-B32</f>
        <v>7767.92</v>
      </c>
      <c r="C41" s="46">
        <f t="shared" si="59"/>
        <v>12961.62</v>
      </c>
      <c r="D41" s="46">
        <f t="shared" si="59"/>
        <v>21102.620000000003</v>
      </c>
      <c r="E41" s="46">
        <f t="shared" si="59"/>
        <v>29809.920000000006</v>
      </c>
      <c r="F41" s="46">
        <f t="shared" si="59"/>
        <v>32322.984000000004</v>
      </c>
      <c r="G41" s="46">
        <f t="shared" si="59"/>
        <v>41926.480000000003</v>
      </c>
      <c r="H41" s="46">
        <f t="shared" si="59"/>
        <v>58890.780000000006</v>
      </c>
      <c r="I41" s="46">
        <f t="shared" si="59"/>
        <v>79817</v>
      </c>
      <c r="J41" s="46">
        <f t="shared" si="59"/>
        <v>104081.8</v>
      </c>
      <c r="K41" s="46">
        <f t="shared" ref="K41" si="60">K6-K32</f>
        <v>128106.4</v>
      </c>
      <c r="L41" s="46"/>
      <c r="P41" s="46">
        <f t="shared" ref="P41:AJ41" si="61">P6-P32</f>
        <v>28580.799999999999</v>
      </c>
      <c r="Q41" s="46">
        <f t="shared" si="61"/>
        <v>29717.9</v>
      </c>
      <c r="R41" s="46">
        <f t="shared" si="61"/>
        <v>31187.605761586547</v>
      </c>
      <c r="S41" s="46">
        <f t="shared" si="61"/>
        <v>32322.984000000004</v>
      </c>
      <c r="T41" s="46">
        <f t="shared" si="61"/>
        <v>32424.810000000012</v>
      </c>
      <c r="U41" s="46">
        <f t="shared" si="61"/>
        <v>34941.719999999994</v>
      </c>
      <c r="V41" s="46">
        <f t="shared" si="61"/>
        <v>38110.14</v>
      </c>
      <c r="W41" s="46">
        <f t="shared" si="61"/>
        <v>41926.480000000003</v>
      </c>
      <c r="X41" s="46">
        <f t="shared" si="61"/>
        <v>46000.850000000006</v>
      </c>
      <c r="Y41" s="46">
        <f t="shared" si="61"/>
        <v>50259.334999999999</v>
      </c>
      <c r="Z41" s="46">
        <f t="shared" si="61"/>
        <v>54803.71</v>
      </c>
      <c r="AA41" s="46">
        <f t="shared" si="61"/>
        <v>58890.780000000006</v>
      </c>
      <c r="AB41" s="46">
        <f t="shared" si="61"/>
        <v>63874.989999999991</v>
      </c>
      <c r="AC41" s="46">
        <f t="shared" si="61"/>
        <v>68819.679999999993</v>
      </c>
      <c r="AD41" s="46">
        <f t="shared" si="61"/>
        <v>73863.55</v>
      </c>
      <c r="AE41" s="46">
        <f t="shared" si="61"/>
        <v>79817</v>
      </c>
      <c r="AF41" s="46">
        <f t="shared" si="61"/>
        <v>86191.67</v>
      </c>
      <c r="AG41" s="46">
        <f t="shared" si="61"/>
        <v>92562.93</v>
      </c>
      <c r="AH41" s="46">
        <f t="shared" si="61"/>
        <v>98326.33</v>
      </c>
      <c r="AI41" s="46">
        <f t="shared" si="61"/>
        <v>104081.8</v>
      </c>
      <c r="AJ41" s="46">
        <f t="shared" si="61"/>
        <v>109468.28</v>
      </c>
      <c r="AK41" s="46">
        <f t="shared" ref="AK41:AL41" si="62">AK6-AK32</f>
        <v>114605.83</v>
      </c>
      <c r="AL41" s="46">
        <f t="shared" si="62"/>
        <v>119934.01999999995</v>
      </c>
      <c r="AM41" s="46">
        <f t="shared" ref="AM41" si="63">AM6-AM32</f>
        <v>128106.4</v>
      </c>
      <c r="AN41" s="46">
        <f>AN6-AN32</f>
        <v>136431.32</v>
      </c>
      <c r="AO41" s="68">
        <f>IFERROR(AN41/AJ41-1,"")</f>
        <v>0.24630915914637552</v>
      </c>
      <c r="AP41" s="68">
        <f>IFERROR(AN41/AM41-1,"")</f>
        <v>6.4984419201538746E-2</v>
      </c>
      <c r="AQ41" s="70"/>
    </row>
    <row r="42" spans="1:43" s="2" customFormat="1" x14ac:dyDescent="0.35">
      <c r="A42" s="1" t="s">
        <v>185</v>
      </c>
      <c r="B42" s="46">
        <f t="shared" ref="B42:J42" si="64">B32-B35</f>
        <v>103.81</v>
      </c>
      <c r="C42" s="46">
        <f t="shared" si="64"/>
        <v>101.79</v>
      </c>
      <c r="D42" s="46">
        <f t="shared" si="64"/>
        <v>193.67000000000004</v>
      </c>
      <c r="E42" s="46">
        <f t="shared" si="64"/>
        <v>281.32000000000005</v>
      </c>
      <c r="F42" s="46">
        <f t="shared" si="64"/>
        <v>773.33599999999979</v>
      </c>
      <c r="G42" s="46">
        <f t="shared" si="64"/>
        <v>573.45000000000005</v>
      </c>
      <c r="H42" s="46">
        <f t="shared" si="64"/>
        <v>656.53000000000009</v>
      </c>
      <c r="I42" s="46">
        <f t="shared" si="64"/>
        <v>915.83999999999992</v>
      </c>
      <c r="J42" s="46">
        <f t="shared" si="64"/>
        <v>1418.1899999999998</v>
      </c>
      <c r="K42" s="46">
        <f t="shared" ref="K42" si="65">K32-K35</f>
        <v>1865.5800000000004</v>
      </c>
      <c r="L42" s="46"/>
      <c r="P42" s="46">
        <f t="shared" ref="P42:AJ42" si="66">P32-P35</f>
        <v>144.47000000000003</v>
      </c>
      <c r="Q42" s="46">
        <f t="shared" si="66"/>
        <v>126.88</v>
      </c>
      <c r="R42" s="46">
        <f t="shared" si="66"/>
        <v>821.26</v>
      </c>
      <c r="S42" s="46">
        <f t="shared" si="66"/>
        <v>773.3359999999999</v>
      </c>
      <c r="T42" s="46">
        <f t="shared" si="66"/>
        <v>1320.67</v>
      </c>
      <c r="U42" s="46">
        <f t="shared" si="66"/>
        <v>1276.7600000000002</v>
      </c>
      <c r="V42" s="46">
        <f t="shared" si="66"/>
        <v>870.28000000000009</v>
      </c>
      <c r="W42" s="46">
        <f t="shared" si="66"/>
        <v>573.45000000000005</v>
      </c>
      <c r="X42" s="46">
        <f t="shared" si="66"/>
        <v>656.78</v>
      </c>
      <c r="Y42" s="46">
        <f t="shared" si="66"/>
        <v>690.43500000000006</v>
      </c>
      <c r="Z42" s="46">
        <f t="shared" si="66"/>
        <v>669.4</v>
      </c>
      <c r="AA42" s="46">
        <f t="shared" si="66"/>
        <v>656.53000000000009</v>
      </c>
      <c r="AB42" s="46">
        <f t="shared" si="66"/>
        <v>841.65000000000009</v>
      </c>
      <c r="AC42" s="46">
        <f t="shared" si="66"/>
        <v>831.91000000000008</v>
      </c>
      <c r="AD42" s="46">
        <f t="shared" si="66"/>
        <v>983.55000000000018</v>
      </c>
      <c r="AE42" s="46">
        <f t="shared" si="66"/>
        <v>915.83999999999992</v>
      </c>
      <c r="AF42" s="46">
        <f t="shared" si="66"/>
        <v>1007.0899999999999</v>
      </c>
      <c r="AG42" s="46">
        <f t="shared" si="66"/>
        <v>1025.9100000000001</v>
      </c>
      <c r="AH42" s="46">
        <f t="shared" si="66"/>
        <v>1368.3100000000002</v>
      </c>
      <c r="AI42" s="46">
        <f t="shared" si="66"/>
        <v>1418.1899999999998</v>
      </c>
      <c r="AJ42" s="46">
        <f t="shared" si="66"/>
        <v>1830.1</v>
      </c>
      <c r="AK42" s="46">
        <f t="shared" ref="AK42:AL42" si="67">AK32-AK35</f>
        <v>2071.08</v>
      </c>
      <c r="AL42" s="46">
        <f t="shared" si="67"/>
        <v>2014.56</v>
      </c>
      <c r="AM42" s="46">
        <f t="shared" ref="AM42" si="68">AM32-AM35</f>
        <v>1865.5800000000004</v>
      </c>
      <c r="AN42" s="46">
        <f>AN32-AN35</f>
        <v>2021.0500000000002</v>
      </c>
      <c r="AO42" s="68">
        <f>IFERROR(AN42/AJ42-1,"")</f>
        <v>0.1043385607343863</v>
      </c>
      <c r="AP42" s="68">
        <f>IFERROR(AN42/AM42-1,"")</f>
        <v>8.3336013464981207E-2</v>
      </c>
      <c r="AQ42" s="70"/>
    </row>
    <row r="43" spans="1:43" s="8" customFormat="1" x14ac:dyDescent="0.35">
      <c r="B43" s="10"/>
      <c r="C43" s="10"/>
      <c r="D43" s="10"/>
      <c r="E43" s="10"/>
      <c r="F43" s="10"/>
      <c r="G43" s="10"/>
      <c r="H43" s="10"/>
      <c r="I43" s="10"/>
      <c r="J43" s="10"/>
      <c r="K43" s="10"/>
      <c r="L43" s="10"/>
      <c r="P43" s="10"/>
      <c r="Q43" s="10"/>
      <c r="R43" s="81"/>
      <c r="S43" s="10"/>
      <c r="T43" s="10"/>
      <c r="U43" s="81"/>
      <c r="V43" s="81"/>
      <c r="W43" s="91"/>
      <c r="X43" s="91"/>
      <c r="Y43" s="91"/>
      <c r="Z43" s="91"/>
      <c r="AA43" s="91"/>
      <c r="AB43" s="91"/>
      <c r="AC43" s="91"/>
      <c r="AD43" s="91"/>
      <c r="AE43" s="91"/>
      <c r="AF43" s="91"/>
      <c r="AG43" s="91"/>
      <c r="AH43" s="91"/>
      <c r="AI43" s="91"/>
      <c r="AJ43" s="91"/>
      <c r="AK43" s="91"/>
      <c r="AL43" s="91"/>
      <c r="AM43" s="91"/>
      <c r="AN43" s="91"/>
      <c r="AO43" s="63"/>
      <c r="AP43" s="63"/>
      <c r="AQ43" s="63"/>
    </row>
    <row r="44" spans="1:43" s="8" customFormat="1" x14ac:dyDescent="0.35">
      <c r="A44" s="8" t="s">
        <v>18</v>
      </c>
      <c r="B44" s="28">
        <f t="shared" ref="B44:J44" si="69">B35/B6</f>
        <v>7.2190965535246067E-3</v>
      </c>
      <c r="C44" s="28">
        <f t="shared" si="69"/>
        <v>6.1381198698426433E-3</v>
      </c>
      <c r="D44" s="28">
        <f t="shared" si="69"/>
        <v>7.9401902664307678E-3</v>
      </c>
      <c r="E44" s="28">
        <f t="shared" si="69"/>
        <v>1.0371432517940182E-2</v>
      </c>
      <c r="F44" s="28">
        <f t="shared" si="69"/>
        <v>1.843704753368974E-2</v>
      </c>
      <c r="G44" s="28">
        <f t="shared" si="69"/>
        <v>2.333048987984877E-2</v>
      </c>
      <c r="H44" s="28">
        <f t="shared" si="69"/>
        <v>1.6092041766507678E-2</v>
      </c>
      <c r="I44" s="28">
        <f t="shared" si="69"/>
        <v>1.6966442998783703E-2</v>
      </c>
      <c r="J44" s="28">
        <f t="shared" si="69"/>
        <v>1.6848607158572924E-2</v>
      </c>
      <c r="K44" s="28">
        <f t="shared" ref="K44" si="70">K35/K6</f>
        <v>1.8162396955647257E-2</v>
      </c>
      <c r="L44" s="28"/>
      <c r="P44" s="86">
        <f t="shared" ref="P44:AJ44" si="71">P35/P6</f>
        <v>9.4935999577939623E-3</v>
      </c>
      <c r="Q44" s="86">
        <f t="shared" si="71"/>
        <v>9.1562012272676119E-3</v>
      </c>
      <c r="R44" s="86">
        <f t="shared" si="71"/>
        <v>1.5704391742009664E-2</v>
      </c>
      <c r="S44" s="87">
        <f t="shared" si="71"/>
        <v>1.8437047533689736E-2</v>
      </c>
      <c r="T44" s="87">
        <f t="shared" si="71"/>
        <v>1.9341182173274084E-2</v>
      </c>
      <c r="U44" s="87">
        <f t="shared" si="71"/>
        <v>1.7374374913182385E-2</v>
      </c>
      <c r="V44" s="88">
        <f t="shared" si="71"/>
        <v>2.5587428463439428E-2</v>
      </c>
      <c r="W44" s="88">
        <f t="shared" si="71"/>
        <v>2.333048987984877E-2</v>
      </c>
      <c r="X44" s="88">
        <f t="shared" si="71"/>
        <v>2.1394296616067145E-2</v>
      </c>
      <c r="Y44" s="88">
        <f t="shared" si="71"/>
        <v>1.9270318423865007E-2</v>
      </c>
      <c r="Z44" s="88">
        <f t="shared" si="71"/>
        <v>1.7844761955347815E-2</v>
      </c>
      <c r="AA44" s="88">
        <f t="shared" si="71"/>
        <v>1.6092041766507678E-2</v>
      </c>
      <c r="AB44" s="88">
        <f t="shared" si="71"/>
        <v>1.6374147414139537E-2</v>
      </c>
      <c r="AC44" s="88">
        <f t="shared" si="71"/>
        <v>1.7399877943112915E-2</v>
      </c>
      <c r="AD44" s="88">
        <f t="shared" si="71"/>
        <v>1.7012192279076913E-2</v>
      </c>
      <c r="AE44" s="88">
        <f t="shared" si="71"/>
        <v>1.6966442998783703E-2</v>
      </c>
      <c r="AF44" s="88">
        <f t="shared" si="71"/>
        <v>1.7358296994606212E-2</v>
      </c>
      <c r="AG44" s="88">
        <f t="shared" si="71"/>
        <v>1.7222189610736825E-2</v>
      </c>
      <c r="AH44" s="88">
        <f t="shared" si="71"/>
        <v>1.7439949491529869E-2</v>
      </c>
      <c r="AI44" s="88">
        <f t="shared" si="71"/>
        <v>1.6848607158572924E-2</v>
      </c>
      <c r="AJ44" s="88">
        <f t="shared" si="71"/>
        <v>1.8360800962214454E-2</v>
      </c>
      <c r="AK44" s="88">
        <f t="shared" ref="AK44:AL44" si="72">AK35/AK6</f>
        <v>1.9310215909599995E-2</v>
      </c>
      <c r="AL44" s="88">
        <f t="shared" si="72"/>
        <v>2.048751133139266E-2</v>
      </c>
      <c r="AM44" s="88">
        <f t="shared" ref="AM44" si="73">AM35/AM6</f>
        <v>1.8162396955647257E-2</v>
      </c>
      <c r="AN44" s="88">
        <f>AN35/AN6</f>
        <v>1.771091184239372E-2</v>
      </c>
      <c r="AO44" s="63"/>
      <c r="AP44" s="63"/>
      <c r="AQ44" s="63"/>
    </row>
    <row r="45" spans="1:43" s="8" customFormat="1" x14ac:dyDescent="0.35">
      <c r="A45" s="8" t="s">
        <v>155</v>
      </c>
      <c r="B45" s="28">
        <f t="shared" ref="B45:H45" si="74">B37/B39</f>
        <v>6.0445045812048976E-3</v>
      </c>
      <c r="C45" s="28">
        <f t="shared" si="74"/>
        <v>4.903972156318887E-3</v>
      </c>
      <c r="D45" s="28">
        <f t="shared" si="74"/>
        <v>5.9984869103693484E-3</v>
      </c>
      <c r="E45" s="28">
        <f t="shared" si="74"/>
        <v>7.7686357341317626E-3</v>
      </c>
      <c r="F45" s="28">
        <f t="shared" si="74"/>
        <v>1.1968134676085981E-2</v>
      </c>
      <c r="G45" s="28">
        <f t="shared" si="74"/>
        <v>1.771762466009395E-2</v>
      </c>
      <c r="H45" s="28">
        <f t="shared" si="74"/>
        <v>1.0727854962723285E-2</v>
      </c>
      <c r="I45" s="28">
        <f t="shared" ref="I45:J45" si="75">I37/I39</f>
        <v>1.2021335460526625E-2</v>
      </c>
      <c r="J45" s="28">
        <f t="shared" si="75"/>
        <v>1.2702113873054928E-2</v>
      </c>
      <c r="K45" s="28">
        <f t="shared" ref="K45" si="76">K37/K39</f>
        <v>1.3927159811988672E-2</v>
      </c>
      <c r="L45" s="28"/>
      <c r="P45" s="87">
        <f t="shared" ref="P45:AA45" si="77">P37/P39</f>
        <v>7.0851765073251249E-3</v>
      </c>
      <c r="Q45" s="87">
        <f t="shared" si="77"/>
        <v>6.2711882655196692E-3</v>
      </c>
      <c r="R45" s="87">
        <f t="shared" si="77"/>
        <v>1.137139144140073E-2</v>
      </c>
      <c r="S45" s="87">
        <f t="shared" si="77"/>
        <v>1.1968134676085977E-2</v>
      </c>
      <c r="T45" s="87">
        <f t="shared" si="77"/>
        <v>1.446863984240984E-2</v>
      </c>
      <c r="U45" s="87">
        <f t="shared" si="77"/>
        <v>1.2393348387066619E-2</v>
      </c>
      <c r="V45" s="88">
        <f t="shared" si="77"/>
        <v>2.0019296987722514E-2</v>
      </c>
      <c r="W45" s="88">
        <f t="shared" si="77"/>
        <v>1.771762466009395E-2</v>
      </c>
      <c r="X45" s="88">
        <f t="shared" si="77"/>
        <v>1.6756267638636212E-2</v>
      </c>
      <c r="Y45" s="88">
        <f t="shared" si="77"/>
        <v>1.4315782518113128E-2</v>
      </c>
      <c r="Z45" s="88">
        <f t="shared" si="77"/>
        <v>1.2775116803952899E-2</v>
      </c>
      <c r="AA45" s="88">
        <f t="shared" si="77"/>
        <v>1.0727854962723285E-2</v>
      </c>
      <c r="AB45" s="88">
        <f t="shared" ref="AB45:AG45" si="78">AB37/AB39</f>
        <v>1.1397315409475983E-2</v>
      </c>
      <c r="AC45" s="88">
        <f t="shared" si="78"/>
        <v>1.2229464588699631E-2</v>
      </c>
      <c r="AD45" s="88">
        <f t="shared" si="78"/>
        <v>1.2027139928398116E-2</v>
      </c>
      <c r="AE45" s="88">
        <f t="shared" si="78"/>
        <v>1.2021335460526625E-2</v>
      </c>
      <c r="AF45" s="88">
        <f t="shared" si="78"/>
        <v>1.2678634115750478E-2</v>
      </c>
      <c r="AG45" s="88">
        <f t="shared" si="78"/>
        <v>1.2718547435303946E-2</v>
      </c>
      <c r="AH45" s="88">
        <f t="shared" ref="AH45:AI45" si="79">AH37/AH39</f>
        <v>1.3101117413183563E-2</v>
      </c>
      <c r="AI45" s="88">
        <f t="shared" si="79"/>
        <v>1.2702113873054928E-2</v>
      </c>
      <c r="AJ45" s="88">
        <f t="shared" ref="AJ45" si="80">AJ37/AJ39</f>
        <v>1.4424661464657111E-2</v>
      </c>
      <c r="AK45" s="88">
        <f t="shared" ref="AK45:AL45" si="81">AK37/AK39</f>
        <v>1.5376291133615867E-2</v>
      </c>
      <c r="AL45" s="88">
        <f t="shared" si="81"/>
        <v>1.6115508105569873E-2</v>
      </c>
      <c r="AM45" s="88">
        <f t="shared" ref="AM45" si="82">AM37/AM39</f>
        <v>1.3927159811988672E-2</v>
      </c>
      <c r="AN45" s="88">
        <f>AN37/AN39</f>
        <v>1.366448835390986E-2</v>
      </c>
      <c r="AO45" s="63"/>
      <c r="AP45" s="63"/>
      <c r="AQ45" s="63"/>
    </row>
    <row r="46" spans="1:43" x14ac:dyDescent="0.35">
      <c r="Z46" s="11"/>
      <c r="AA46" s="11"/>
      <c r="AB46" s="11"/>
      <c r="AC46" s="11"/>
      <c r="AD46" s="11"/>
      <c r="AE46" s="11"/>
      <c r="AF46" s="11"/>
      <c r="AG46" s="11"/>
      <c r="AH46" s="11"/>
      <c r="AI46" s="11"/>
      <c r="AJ46" s="11"/>
      <c r="AK46" s="11"/>
      <c r="AL46" s="11"/>
      <c r="AM46" s="11"/>
      <c r="AN46" s="11"/>
    </row>
    <row r="47" spans="1:43" x14ac:dyDescent="0.35">
      <c r="A47" s="1" t="s">
        <v>153</v>
      </c>
      <c r="B47" s="26">
        <v>6.47</v>
      </c>
      <c r="C47" s="26">
        <v>10.210000000000001</v>
      </c>
      <c r="D47" s="26">
        <v>14.51</v>
      </c>
      <c r="E47" s="26">
        <v>9.11</v>
      </c>
      <c r="F47" s="26">
        <v>9.48</v>
      </c>
      <c r="G47" s="26">
        <v>11.28</v>
      </c>
      <c r="H47" s="26">
        <f>AA47</f>
        <v>15.12</v>
      </c>
      <c r="I47" s="26">
        <f>AE47</f>
        <v>16.940000000000001</v>
      </c>
      <c r="J47" s="26">
        <f>AI47</f>
        <v>21.7</v>
      </c>
      <c r="K47" s="26">
        <f>AM47</f>
        <v>30.38</v>
      </c>
      <c r="L47" s="26"/>
      <c r="P47" s="26">
        <v>9.2200000000000006</v>
      </c>
      <c r="Q47" s="26">
        <v>9.0299999999999994</v>
      </c>
      <c r="R47" s="26">
        <v>9.59</v>
      </c>
      <c r="S47" s="26">
        <f>F47</f>
        <v>9.48</v>
      </c>
      <c r="T47" s="26">
        <v>8.26</v>
      </c>
      <c r="U47" s="26">
        <v>8.9</v>
      </c>
      <c r="V47" s="26">
        <v>8.92</v>
      </c>
      <c r="W47" s="35">
        <f>G47</f>
        <v>11.28</v>
      </c>
      <c r="X47" s="35">
        <v>11.62</v>
      </c>
      <c r="Y47" s="35">
        <v>12.05</v>
      </c>
      <c r="Z47" s="35">
        <v>13.8</v>
      </c>
      <c r="AA47" s="35">
        <v>15.12</v>
      </c>
      <c r="AB47" s="35">
        <v>15.78</v>
      </c>
      <c r="AC47" s="35">
        <v>13.78</v>
      </c>
      <c r="AD47" s="35">
        <v>14.88</v>
      </c>
      <c r="AE47" s="35">
        <v>16.940000000000001</v>
      </c>
      <c r="AF47" s="35">
        <v>21.89</v>
      </c>
      <c r="AG47" s="35">
        <v>23.63</v>
      </c>
      <c r="AH47" s="35">
        <v>22.92</v>
      </c>
      <c r="AI47" s="35">
        <v>21.7</v>
      </c>
      <c r="AJ47" s="35">
        <v>22.79</v>
      </c>
      <c r="AK47" s="35">
        <v>23.32</v>
      </c>
      <c r="AL47" s="35">
        <v>24.74</v>
      </c>
      <c r="AM47" s="35">
        <v>30.38</v>
      </c>
      <c r="AN47" s="35">
        <v>37.380000000000003</v>
      </c>
      <c r="AO47" s="68">
        <f>IFERROR(AN47/AJ47-1,"")</f>
        <v>0.64019306713470847</v>
      </c>
      <c r="AP47" s="68">
        <f>IFERROR(AN47/AM47-1,"")</f>
        <v>0.23041474654377891</v>
      </c>
      <c r="AQ47" s="74"/>
    </row>
    <row r="48" spans="1:43" x14ac:dyDescent="0.35">
      <c r="A48" s="1" t="s">
        <v>224</v>
      </c>
      <c r="B48" s="7">
        <f t="shared" ref="B48:H48" si="83">(B38+B47)/B35</f>
        <v>0.73934311670160724</v>
      </c>
      <c r="C48" s="7">
        <f t="shared" si="83"/>
        <v>0.82982151710461094</v>
      </c>
      <c r="D48" s="7">
        <f t="shared" si="83"/>
        <v>0.78732766207098837</v>
      </c>
      <c r="E48" s="7">
        <f t="shared" si="83"/>
        <v>0.87699771689497708</v>
      </c>
      <c r="F48" s="7">
        <f t="shared" si="83"/>
        <v>0.74391146285751053</v>
      </c>
      <c r="G48" s="7">
        <f t="shared" si="83"/>
        <v>0.47061257055051559</v>
      </c>
      <c r="H48" s="7">
        <f t="shared" si="83"/>
        <v>0.5948598946514565</v>
      </c>
      <c r="I48" s="7">
        <f t="shared" ref="I48:J48" si="84">(I38+I47)/I35</f>
        <v>0.50868026898427576</v>
      </c>
      <c r="J48" s="7">
        <f t="shared" si="84"/>
        <v>0.46608664870934025</v>
      </c>
      <c r="K48" s="7">
        <f t="shared" ref="K48" si="85">(K38+K47)/K35</f>
        <v>0.44940876024739318</v>
      </c>
      <c r="L48" s="7"/>
      <c r="P48" s="7">
        <f t="shared" ref="P48:AB48" si="86">(P38+P47)/P35</f>
        <v>1.1481185529565598</v>
      </c>
      <c r="Q48" s="7">
        <f t="shared" si="86"/>
        <v>1.4792414518292902</v>
      </c>
      <c r="R48" s="11">
        <f t="shared" si="86"/>
        <v>0.90432739377325233</v>
      </c>
      <c r="S48" s="11">
        <f t="shared" si="86"/>
        <v>0.74391146285751064</v>
      </c>
      <c r="T48" s="11">
        <f t="shared" si="86"/>
        <v>0.70307264668319436</v>
      </c>
      <c r="U48" s="11">
        <f t="shared" si="86"/>
        <v>0.77428169893816368</v>
      </c>
      <c r="V48" s="11">
        <f t="shared" si="86"/>
        <v>0.46218249316139121</v>
      </c>
      <c r="W48" s="11">
        <f t="shared" si="86"/>
        <v>0.47061257055051559</v>
      </c>
      <c r="X48" s="11">
        <f t="shared" si="86"/>
        <v>0.45778065351019087</v>
      </c>
      <c r="Y48" s="11">
        <f t="shared" si="86"/>
        <v>0.50796615756510277</v>
      </c>
      <c r="Z48" s="11">
        <f t="shared" si="86"/>
        <v>0.53570330095546137</v>
      </c>
      <c r="AA48" s="11">
        <f t="shared" si="86"/>
        <v>0.5948598946514565</v>
      </c>
      <c r="AB48" s="11">
        <f t="shared" si="86"/>
        <v>0.57126944640403965</v>
      </c>
      <c r="AC48" s="11">
        <f t="shared" ref="AC48:AH48" si="87">(AC38+AC47)/AC35</f>
        <v>0.52333811689733167</v>
      </c>
      <c r="AD48" s="11">
        <f t="shared" si="87"/>
        <v>0.52408229436059761</v>
      </c>
      <c r="AE48" s="11">
        <f t="shared" si="87"/>
        <v>0.50868026898427576</v>
      </c>
      <c r="AF48" s="11">
        <f t="shared" si="87"/>
        <v>0.4796995507543691</v>
      </c>
      <c r="AG48" s="11">
        <f t="shared" si="87"/>
        <v>0.48006463217584833</v>
      </c>
      <c r="AH48" s="11">
        <f t="shared" si="87"/>
        <v>0.47337993704543013</v>
      </c>
      <c r="AI48" s="11">
        <f t="shared" ref="AI48:AN48" si="88">(AI38+AI47)/AI35</f>
        <v>0.46608664870934025</v>
      </c>
      <c r="AJ48" s="11">
        <f t="shared" si="88"/>
        <v>0.43121412273327725</v>
      </c>
      <c r="AK48" s="11">
        <f t="shared" si="88"/>
        <v>0.40770516492413228</v>
      </c>
      <c r="AL48" s="11">
        <f t="shared" si="88"/>
        <v>0.40353552778082707</v>
      </c>
      <c r="AM48" s="11">
        <f t="shared" si="88"/>
        <v>0.44940876024739318</v>
      </c>
      <c r="AN48" s="11">
        <f t="shared" si="88"/>
        <v>0.4527165879511123</v>
      </c>
    </row>
    <row r="49" spans="1:43" s="5" customFormat="1" x14ac:dyDescent="0.35">
      <c r="A49" s="5" t="s">
        <v>79</v>
      </c>
      <c r="B49" s="6" t="str">
        <f t="shared" ref="B49:L49" si="89">B1</f>
        <v>FY17</v>
      </c>
      <c r="C49" s="6" t="str">
        <f t="shared" si="89"/>
        <v>FY18</v>
      </c>
      <c r="D49" s="6" t="str">
        <f t="shared" si="89"/>
        <v>FY19</v>
      </c>
      <c r="E49" s="6" t="str">
        <f t="shared" si="89"/>
        <v>FY20</v>
      </c>
      <c r="F49" s="6" t="str">
        <f t="shared" si="89"/>
        <v>FY21</v>
      </c>
      <c r="G49" s="6" t="str">
        <f t="shared" si="89"/>
        <v>FY22</v>
      </c>
      <c r="H49" s="6" t="str">
        <f t="shared" si="89"/>
        <v>FY23</v>
      </c>
      <c r="I49" s="6" t="str">
        <f t="shared" si="89"/>
        <v>FY24</v>
      </c>
      <c r="J49" s="6" t="str">
        <f t="shared" si="89"/>
        <v>FY25</v>
      </c>
      <c r="K49" s="6" t="str">
        <f t="shared" ref="K49" si="90">K1</f>
        <v>FY26</v>
      </c>
      <c r="L49" s="6" t="str">
        <f t="shared" si="89"/>
        <v>Yoy%</v>
      </c>
      <c r="P49" s="6" t="s">
        <v>38</v>
      </c>
      <c r="Q49" s="6" t="str">
        <f>Q1</f>
        <v>Q2FY21</v>
      </c>
      <c r="R49" s="79" t="str">
        <f>R1</f>
        <v>Q3FY21</v>
      </c>
      <c r="S49" s="6" t="s">
        <v>74</v>
      </c>
      <c r="T49" s="6" t="s">
        <v>186</v>
      </c>
      <c r="U49" s="79" t="str">
        <f t="shared" ref="U49:AP49" si="91">U1</f>
        <v>Q2FY22</v>
      </c>
      <c r="V49" s="79" t="str">
        <f t="shared" si="91"/>
        <v>Q3FY22</v>
      </c>
      <c r="W49" s="79" t="str">
        <f t="shared" si="91"/>
        <v>Q4FY22</v>
      </c>
      <c r="X49" s="79" t="str">
        <f t="shared" si="91"/>
        <v>Q1FY23</v>
      </c>
      <c r="Y49" s="79" t="str">
        <f t="shared" si="91"/>
        <v>Q2FY23</v>
      </c>
      <c r="Z49" s="79" t="str">
        <f t="shared" si="91"/>
        <v>Q3FY23</v>
      </c>
      <c r="AA49" s="79" t="str">
        <f t="shared" si="91"/>
        <v>Q4FY23</v>
      </c>
      <c r="AB49" s="79" t="str">
        <f t="shared" si="91"/>
        <v>Q1FY24</v>
      </c>
      <c r="AC49" s="79" t="str">
        <f t="shared" si="91"/>
        <v>Q2FY24</v>
      </c>
      <c r="AD49" s="79" t="str">
        <f t="shared" si="91"/>
        <v>Q3FY24</v>
      </c>
      <c r="AE49" s="79" t="str">
        <f t="shared" si="91"/>
        <v>Q4FY24</v>
      </c>
      <c r="AF49" s="79" t="str">
        <f t="shared" si="91"/>
        <v>Q1FY25</v>
      </c>
      <c r="AG49" s="79" t="str">
        <f t="shared" si="91"/>
        <v>Q2FY25</v>
      </c>
      <c r="AH49" s="79" t="str">
        <f t="shared" si="91"/>
        <v>Q3FY25</v>
      </c>
      <c r="AI49" s="79" t="str">
        <f t="shared" si="91"/>
        <v>Q4FY25</v>
      </c>
      <c r="AJ49" s="79" t="str">
        <f t="shared" si="91"/>
        <v>Q1FY26</v>
      </c>
      <c r="AK49" s="79" t="str">
        <f>AK1</f>
        <v>Q2FY26</v>
      </c>
      <c r="AL49" s="79" t="str">
        <f>AL1</f>
        <v>Q3FY26</v>
      </c>
      <c r="AM49" s="79" t="str">
        <f>AM1</f>
        <v>Q4FY26</v>
      </c>
      <c r="AN49" s="79" t="str">
        <f>AN1</f>
        <v>Q1FY27</v>
      </c>
      <c r="AO49" s="6" t="str">
        <f t="shared" si="91"/>
        <v>y-o-y</v>
      </c>
      <c r="AP49" s="6" t="str">
        <f t="shared" si="91"/>
        <v>q-o-q</v>
      </c>
      <c r="AQ49" s="6"/>
    </row>
    <row r="50" spans="1:43" s="8" customFormat="1" x14ac:dyDescent="0.35">
      <c r="B50" s="9"/>
      <c r="C50" s="9"/>
      <c r="D50" s="9"/>
      <c r="E50" s="9"/>
      <c r="F50" s="9"/>
      <c r="G50" s="9"/>
      <c r="H50" s="9"/>
      <c r="I50" s="9"/>
      <c r="J50" s="9"/>
      <c r="K50" s="9"/>
      <c r="L50" s="9"/>
      <c r="P50" s="9"/>
      <c r="Q50" s="9"/>
      <c r="R50" s="84"/>
      <c r="S50" s="85"/>
      <c r="T50" s="85"/>
      <c r="U50" s="84"/>
      <c r="V50" s="84"/>
      <c r="W50" s="84"/>
      <c r="X50" s="84"/>
      <c r="Y50" s="84"/>
      <c r="Z50" s="84"/>
      <c r="AA50" s="84"/>
      <c r="AB50" s="84"/>
      <c r="AC50" s="84"/>
      <c r="AD50" s="84"/>
      <c r="AE50" s="84"/>
      <c r="AF50" s="84"/>
      <c r="AG50" s="84"/>
      <c r="AH50" s="84"/>
      <c r="AI50" s="84"/>
      <c r="AJ50" s="84"/>
      <c r="AK50" s="84"/>
      <c r="AL50" s="84"/>
      <c r="AM50" s="84"/>
      <c r="AN50" s="84"/>
      <c r="AO50" s="63"/>
      <c r="AP50" s="63"/>
      <c r="AQ50" s="63"/>
    </row>
    <row r="51" spans="1:43" x14ac:dyDescent="0.35">
      <c r="A51" s="1" t="s">
        <v>41</v>
      </c>
      <c r="B51" s="26">
        <v>851.78</v>
      </c>
      <c r="C51" s="26">
        <v>1274.4700000000003</v>
      </c>
      <c r="D51" s="26">
        <v>2289.1499999999992</v>
      </c>
      <c r="E51" s="26">
        <v>3424.9799999999996</v>
      </c>
      <c r="F51" s="26">
        <v>4061.31</v>
      </c>
      <c r="G51" s="26">
        <v>4770.4399999999996</v>
      </c>
      <c r="H51" s="26">
        <f>SUM(X51:AA51)</f>
        <v>6824.9699999999993</v>
      </c>
      <c r="I51" s="26">
        <f>SUM(AB51:AE51)</f>
        <v>9696.14</v>
      </c>
      <c r="J51" s="26">
        <f>SUM(AF51:AI51)</f>
        <v>12801.59</v>
      </c>
      <c r="K51" s="26">
        <f>SUM(AJ51:AM51)</f>
        <v>15734.330000000005</v>
      </c>
      <c r="L51" s="38">
        <f>K51/J51-1</f>
        <v>0.2290918549961376</v>
      </c>
      <c r="M51" s="44"/>
      <c r="N51" s="17"/>
      <c r="P51" s="26">
        <v>1016.46</v>
      </c>
      <c r="Q51" s="26">
        <v>977.49</v>
      </c>
      <c r="R51" s="26">
        <v>1022.08</v>
      </c>
      <c r="S51" s="26">
        <v>1045.28</v>
      </c>
      <c r="T51" s="26">
        <v>1091.27</v>
      </c>
      <c r="U51" s="26">
        <v>1154.3800000000001</v>
      </c>
      <c r="V51" s="26">
        <v>1214.5</v>
      </c>
      <c r="W51" s="26">
        <v>1310.29</v>
      </c>
      <c r="X51" s="26">
        <v>1449.89</v>
      </c>
      <c r="Y51" s="26">
        <v>1637.1899999999998</v>
      </c>
      <c r="Z51" s="26">
        <v>1800.6499999999999</v>
      </c>
      <c r="AA51" s="26">
        <v>1937.2399999999998</v>
      </c>
      <c r="AB51" s="26">
        <v>2166.17</v>
      </c>
      <c r="AC51" s="26">
        <v>2347.760000000002</v>
      </c>
      <c r="AD51" s="26">
        <v>2508.9399999999978</v>
      </c>
      <c r="AE51" s="26">
        <v>2673.2699999999995</v>
      </c>
      <c r="AF51" s="26">
        <v>2874.08</v>
      </c>
      <c r="AG51" s="26">
        <v>3146.4099999999989</v>
      </c>
      <c r="AH51" s="26">
        <v>3344.4300000000012</v>
      </c>
      <c r="AI51" s="26">
        <v>3436.67</v>
      </c>
      <c r="AJ51" s="26">
        <v>3672.1999999999985</v>
      </c>
      <c r="AK51" s="26">
        <v>3885.5900000000042</v>
      </c>
      <c r="AL51" s="26">
        <v>4055.7200000000034</v>
      </c>
      <c r="AM51" s="26">
        <v>4120.82</v>
      </c>
      <c r="AN51" s="26">
        <v>4392.4699999999993</v>
      </c>
      <c r="AO51" s="68">
        <f t="shared" ref="AO51:AO66" si="92">IFERROR(AN51/AJ51-1,"")</f>
        <v>0.19614127770818612</v>
      </c>
      <c r="AP51" s="68">
        <f t="shared" ref="AP51:AP66" si="93">IFERROR(AN51/AM51-1,"")</f>
        <v>6.5921345751573712E-2</v>
      </c>
      <c r="AQ51" s="68"/>
    </row>
    <row r="52" spans="1:43" x14ac:dyDescent="0.35">
      <c r="A52" t="s">
        <v>42</v>
      </c>
      <c r="B52" s="26">
        <v>25.92</v>
      </c>
      <c r="C52" s="26">
        <v>0</v>
      </c>
      <c r="D52" s="26">
        <v>214.76</v>
      </c>
      <c r="E52" s="26">
        <v>371.22</v>
      </c>
      <c r="F52" s="26">
        <v>439.35</v>
      </c>
      <c r="G52" s="26">
        <v>678.34</v>
      </c>
      <c r="H52" s="26">
        <f t="shared" ref="H52:H53" si="94">SUM(X52:AA52)</f>
        <v>380.37</v>
      </c>
      <c r="I52" s="26">
        <f t="shared" ref="I52:I55" si="95">SUM(AB52:AE52)</f>
        <v>631.08000000000004</v>
      </c>
      <c r="J52" s="26">
        <f t="shared" ref="J52:J53" si="96">SUM(AF52:AI52)</f>
        <v>912.26</v>
      </c>
      <c r="K52" s="26">
        <f>SUM(AJ52:AM52)</f>
        <v>1121.5899999999999</v>
      </c>
      <c r="L52" s="38">
        <f t="shared" ref="L52:L66" si="97">K52/J52-1</f>
        <v>0.22946309166246448</v>
      </c>
      <c r="M52" s="44"/>
      <c r="N52" s="17"/>
      <c r="P52" s="26">
        <v>257.63</v>
      </c>
      <c r="Q52" s="26">
        <v>0</v>
      </c>
      <c r="R52" s="26">
        <v>0</v>
      </c>
      <c r="S52" s="26">
        <f>F52-SUM(P52:R52)</f>
        <v>181.72000000000003</v>
      </c>
      <c r="T52" s="26">
        <v>193.65</v>
      </c>
      <c r="U52" s="26">
        <v>170.73999999999998</v>
      </c>
      <c r="V52" s="26">
        <v>175.77</v>
      </c>
      <c r="W52" s="26">
        <f>G52-SUM(T52:V52)</f>
        <v>138.18000000000006</v>
      </c>
      <c r="X52" s="26">
        <v>99</v>
      </c>
      <c r="Y52" s="26">
        <v>93.300000000000011</v>
      </c>
      <c r="Z52" s="26">
        <v>76.039999999999964</v>
      </c>
      <c r="AA52" s="26">
        <v>112.03000000000003</v>
      </c>
      <c r="AB52" s="26">
        <v>125.71</v>
      </c>
      <c r="AC52" s="26">
        <v>151.40000000000003</v>
      </c>
      <c r="AD52" s="26">
        <v>206.26</v>
      </c>
      <c r="AE52" s="26">
        <v>147.71000000000004</v>
      </c>
      <c r="AF52" s="26">
        <v>195.21</v>
      </c>
      <c r="AG52" s="26">
        <v>201.64000000000001</v>
      </c>
      <c r="AH52" s="26">
        <v>214.93999999999997</v>
      </c>
      <c r="AI52" s="26">
        <v>300.47000000000003</v>
      </c>
      <c r="AJ52" s="26">
        <v>247.08</v>
      </c>
      <c r="AK52" s="26">
        <v>249.52</v>
      </c>
      <c r="AL52" s="26">
        <v>266.77</v>
      </c>
      <c r="AM52" s="26">
        <v>358.21999999999991</v>
      </c>
      <c r="AN52" s="26">
        <v>364.86</v>
      </c>
      <c r="AO52" s="68">
        <f t="shared" si="92"/>
        <v>0.47668771248178721</v>
      </c>
      <c r="AP52" s="68">
        <f t="shared" si="93"/>
        <v>1.8536095137066999E-2</v>
      </c>
      <c r="AQ52" s="68"/>
    </row>
    <row r="53" spans="1:43" x14ac:dyDescent="0.35">
      <c r="A53" s="1" t="s">
        <v>43</v>
      </c>
      <c r="B53" s="26">
        <v>38.07</v>
      </c>
      <c r="C53" s="26">
        <v>67.899999999999991</v>
      </c>
      <c r="D53" s="26">
        <v>206.33</v>
      </c>
      <c r="E53" s="26">
        <v>400.55</v>
      </c>
      <c r="F53" s="26">
        <f>F82</f>
        <v>390.95</v>
      </c>
      <c r="G53" s="26">
        <f>G82</f>
        <v>508.22999999999996</v>
      </c>
      <c r="H53" s="26">
        <f t="shared" si="94"/>
        <v>750.64000000000033</v>
      </c>
      <c r="I53" s="26">
        <f t="shared" si="95"/>
        <v>1238.23</v>
      </c>
      <c r="J53" s="26">
        <f t="shared" si="96"/>
        <v>1678.1799999999996</v>
      </c>
      <c r="K53" s="26">
        <f>SUM(AJ53:AM53)</f>
        <v>2371.3000000000002</v>
      </c>
      <c r="L53" s="38">
        <f t="shared" si="97"/>
        <v>0.41301886567591128</v>
      </c>
      <c r="M53" s="44"/>
      <c r="N53" s="17"/>
      <c r="P53" s="26">
        <f t="shared" ref="P53:X53" si="98">P82</f>
        <v>68.119999999999976</v>
      </c>
      <c r="Q53" s="26">
        <f t="shared" si="98"/>
        <v>110.56</v>
      </c>
      <c r="R53" s="26">
        <f t="shared" si="98"/>
        <v>80.789999999999992</v>
      </c>
      <c r="S53" s="26">
        <f t="shared" si="98"/>
        <v>131.47999999999999</v>
      </c>
      <c r="T53" s="26">
        <f t="shared" si="98"/>
        <v>133</v>
      </c>
      <c r="U53" s="26">
        <f t="shared" si="98"/>
        <v>136.07</v>
      </c>
      <c r="V53" s="26">
        <f t="shared" si="98"/>
        <v>126.77</v>
      </c>
      <c r="W53" s="26">
        <f t="shared" si="98"/>
        <v>112.39</v>
      </c>
      <c r="X53" s="26">
        <f t="shared" si="98"/>
        <v>144.56</v>
      </c>
      <c r="Y53" s="26">
        <v>163.59</v>
      </c>
      <c r="Z53" s="26">
        <v>178.72999999999996</v>
      </c>
      <c r="AA53" s="26">
        <v>263.76000000000039</v>
      </c>
      <c r="AB53" s="26">
        <v>306.18999999999994</v>
      </c>
      <c r="AC53" s="26">
        <v>280.64999999999998</v>
      </c>
      <c r="AD53" s="26">
        <v>294.90000000000009</v>
      </c>
      <c r="AE53" s="26">
        <v>356.49</v>
      </c>
      <c r="AF53" s="26">
        <v>343.96000000000004</v>
      </c>
      <c r="AG53" s="26">
        <v>394.31999999999994</v>
      </c>
      <c r="AH53" s="26">
        <v>515.12999999999965</v>
      </c>
      <c r="AI53" s="26">
        <v>424.77</v>
      </c>
      <c r="AJ53" s="26">
        <v>633.37</v>
      </c>
      <c r="AK53" s="26">
        <v>655.36000000000024</v>
      </c>
      <c r="AL53" s="26">
        <v>514.25999999999965</v>
      </c>
      <c r="AM53" s="26">
        <v>568.3100000000004</v>
      </c>
      <c r="AN53" s="26">
        <v>641.07999999999993</v>
      </c>
      <c r="AO53" s="68">
        <f t="shared" si="92"/>
        <v>1.217297945908391E-2</v>
      </c>
      <c r="AP53" s="68">
        <f t="shared" si="93"/>
        <v>0.12804631275184231</v>
      </c>
      <c r="AQ53" s="68"/>
    </row>
    <row r="54" spans="1:43" s="2" customFormat="1" x14ac:dyDescent="0.35">
      <c r="A54" s="2" t="s">
        <v>26</v>
      </c>
      <c r="B54" s="4">
        <f t="shared" ref="B54:G54" si="99">SUM(B51:B53)</f>
        <v>915.77</v>
      </c>
      <c r="C54" s="4">
        <f t="shared" si="99"/>
        <v>1342.3700000000003</v>
      </c>
      <c r="D54" s="4">
        <f t="shared" si="99"/>
        <v>2710.2399999999989</v>
      </c>
      <c r="E54" s="4">
        <f t="shared" si="99"/>
        <v>4196.75</v>
      </c>
      <c r="F54" s="4">
        <f t="shared" si="99"/>
        <v>4891.6099999999997</v>
      </c>
      <c r="G54" s="4">
        <f t="shared" si="99"/>
        <v>5957.0099999999993</v>
      </c>
      <c r="H54" s="4">
        <f t="shared" ref="H54:I54" si="100">SUM(H51:H53)</f>
        <v>7955.98</v>
      </c>
      <c r="I54" s="4">
        <f t="shared" si="100"/>
        <v>11565.449999999999</v>
      </c>
      <c r="J54" s="4">
        <f t="shared" ref="J54:K54" si="101">SUM(J51:J53)</f>
        <v>15392.03</v>
      </c>
      <c r="K54" s="4">
        <f t="shared" si="101"/>
        <v>19227.220000000005</v>
      </c>
      <c r="L54" s="94">
        <f t="shared" si="97"/>
        <v>0.24916726383719401</v>
      </c>
      <c r="M54" s="110"/>
      <c r="N54" s="17"/>
      <c r="P54" s="4">
        <f t="shared" ref="P54:W54" si="102">SUM(P51:P53)</f>
        <v>1342.21</v>
      </c>
      <c r="Q54" s="4">
        <f t="shared" si="102"/>
        <v>1088.05</v>
      </c>
      <c r="R54" s="4">
        <f t="shared" si="102"/>
        <v>1102.8700000000001</v>
      </c>
      <c r="S54" s="4">
        <f t="shared" si="102"/>
        <v>1358.48</v>
      </c>
      <c r="T54" s="4">
        <f t="shared" si="102"/>
        <v>1417.92</v>
      </c>
      <c r="U54" s="4">
        <f t="shared" si="102"/>
        <v>1461.19</v>
      </c>
      <c r="V54" s="4">
        <f>SUM(V51:V53)</f>
        <v>1517.04</v>
      </c>
      <c r="W54" s="4">
        <f t="shared" si="102"/>
        <v>1560.8600000000001</v>
      </c>
      <c r="X54" s="4">
        <f t="shared" ref="X54" si="103">SUM(X51:X53)</f>
        <v>1693.45</v>
      </c>
      <c r="Y54" s="4">
        <f t="shared" ref="Y54:AD54" si="104">SUM(Y51:Y53)</f>
        <v>1894.0799999999997</v>
      </c>
      <c r="Z54" s="4">
        <f t="shared" si="104"/>
        <v>2055.4199999999996</v>
      </c>
      <c r="AA54" s="4">
        <f t="shared" si="104"/>
        <v>2313.0300000000002</v>
      </c>
      <c r="AB54" s="4">
        <f t="shared" si="104"/>
        <v>2598.0700000000002</v>
      </c>
      <c r="AC54" s="4">
        <f t="shared" si="104"/>
        <v>2779.8100000000022</v>
      </c>
      <c r="AD54" s="4">
        <f t="shared" si="104"/>
        <v>3010.0999999999981</v>
      </c>
      <c r="AE54" s="4">
        <f t="shared" ref="AE54:AI54" si="105">SUM(AE51:AE53)</f>
        <v>3177.4699999999993</v>
      </c>
      <c r="AF54" s="4">
        <f t="shared" si="105"/>
        <v>3413.25</v>
      </c>
      <c r="AG54" s="4">
        <f t="shared" si="105"/>
        <v>3742.369999999999</v>
      </c>
      <c r="AH54" s="4">
        <f t="shared" si="105"/>
        <v>4074.5000000000009</v>
      </c>
      <c r="AI54" s="4">
        <f t="shared" si="105"/>
        <v>4161.91</v>
      </c>
      <c r="AJ54" s="4">
        <f>SUM(AJ51:AJ53)</f>
        <v>4552.6499999999987</v>
      </c>
      <c r="AK54" s="4">
        <f>SUM(AK51:AK53)</f>
        <v>4790.4700000000048</v>
      </c>
      <c r="AL54" s="4">
        <f>SUM(AL51:AL53)</f>
        <v>4836.7500000000027</v>
      </c>
      <c r="AM54" s="4">
        <f>SUM(AM51:AM53)</f>
        <v>5047.3500000000004</v>
      </c>
      <c r="AN54" s="4">
        <f>SUM(AN51:AN53)</f>
        <v>5398.4099999999989</v>
      </c>
      <c r="AO54" s="70">
        <f t="shared" si="92"/>
        <v>0.18577312114922084</v>
      </c>
      <c r="AP54" s="70">
        <f t="shared" si="93"/>
        <v>6.9553329965228894E-2</v>
      </c>
      <c r="AQ54" s="70"/>
    </row>
    <row r="55" spans="1:43" x14ac:dyDescent="0.35">
      <c r="A55" s="1" t="s">
        <v>128</v>
      </c>
      <c r="B55" s="26">
        <v>532.85</v>
      </c>
      <c r="C55" s="26">
        <v>647.11</v>
      </c>
      <c r="D55" s="26">
        <v>1248.83</v>
      </c>
      <c r="E55" s="26">
        <v>1912.23</v>
      </c>
      <c r="F55" s="26">
        <v>2165.84</v>
      </c>
      <c r="G55" s="26">
        <v>2148.15</v>
      </c>
      <c r="H55" s="26">
        <f>SUM(X55:AA55)</f>
        <v>3032.5600000000004</v>
      </c>
      <c r="I55" s="26">
        <f t="shared" si="95"/>
        <v>4986.6099999999997</v>
      </c>
      <c r="J55" s="26">
        <f>SUM(AF55:AI55)</f>
        <v>7133.7299999999987</v>
      </c>
      <c r="K55" s="26">
        <f>SUM(AJ55:AM55)</f>
        <v>7896.2300000000005</v>
      </c>
      <c r="L55" s="38">
        <f t="shared" si="97"/>
        <v>0.10688657967150461</v>
      </c>
      <c r="M55" s="44"/>
      <c r="N55" s="17"/>
      <c r="P55" s="26">
        <v>538.04</v>
      </c>
      <c r="Q55" s="26">
        <f>1099.79-P55</f>
        <v>561.75</v>
      </c>
      <c r="R55" s="26">
        <v>531.54999999999995</v>
      </c>
      <c r="S55" s="26">
        <v>534.5</v>
      </c>
      <c r="T55" s="26">
        <v>526.91999999999996</v>
      </c>
      <c r="U55" s="26">
        <f>1067.71-T55</f>
        <v>540.79000000000008</v>
      </c>
      <c r="V55" s="26">
        <v>544.54</v>
      </c>
      <c r="W55" s="26">
        <f>G55-SUM(T55:V55)</f>
        <v>535.90000000000009</v>
      </c>
      <c r="X55" s="26">
        <v>604.64</v>
      </c>
      <c r="Y55" s="26">
        <v>709.02</v>
      </c>
      <c r="Z55" s="26">
        <v>792.9799999999999</v>
      </c>
      <c r="AA55" s="26">
        <v>925.92000000000053</v>
      </c>
      <c r="AB55" s="26">
        <v>1064.93</v>
      </c>
      <c r="AC55" s="26">
        <v>1167.3499999999997</v>
      </c>
      <c r="AD55" s="26">
        <v>1298.9700000000005</v>
      </c>
      <c r="AE55" s="26">
        <v>1455.3599999999997</v>
      </c>
      <c r="AF55" s="26">
        <v>1564.27</v>
      </c>
      <c r="AG55" s="26">
        <v>1751.9399999999991</v>
      </c>
      <c r="AH55" s="26">
        <v>1920.4100000000008</v>
      </c>
      <c r="AI55" s="26">
        <v>1897.1099999999988</v>
      </c>
      <c r="AJ55" s="26">
        <v>1996.6599999999999</v>
      </c>
      <c r="AK55" s="26">
        <v>2019.88</v>
      </c>
      <c r="AL55" s="26">
        <v>1934.0500000000002</v>
      </c>
      <c r="AM55" s="26">
        <v>1945.64</v>
      </c>
      <c r="AN55" s="26">
        <v>2077.0700000000002</v>
      </c>
      <c r="AO55" s="68">
        <f t="shared" si="92"/>
        <v>4.0272254665291163E-2</v>
      </c>
      <c r="AP55" s="68">
        <f t="shared" si="93"/>
        <v>6.7551037190847207E-2</v>
      </c>
      <c r="AQ55" s="68"/>
    </row>
    <row r="56" spans="1:43" s="2" customFormat="1" x14ac:dyDescent="0.35">
      <c r="A56" s="2" t="s">
        <v>25</v>
      </c>
      <c r="B56" s="4">
        <f t="shared" ref="B56:G56" si="106">B51-B55</f>
        <v>318.92999999999995</v>
      </c>
      <c r="C56" s="4">
        <f t="shared" si="106"/>
        <v>627.36000000000024</v>
      </c>
      <c r="D56" s="4">
        <f t="shared" si="106"/>
        <v>1040.3199999999993</v>
      </c>
      <c r="E56" s="4">
        <f t="shared" si="106"/>
        <v>1512.7499999999995</v>
      </c>
      <c r="F56" s="4">
        <f t="shared" si="106"/>
        <v>1895.4699999999998</v>
      </c>
      <c r="G56" s="4">
        <f t="shared" si="106"/>
        <v>2622.2899999999995</v>
      </c>
      <c r="H56" s="4">
        <f t="shared" ref="H56:I56" si="107">H51-H55</f>
        <v>3792.4099999999989</v>
      </c>
      <c r="I56" s="4">
        <f t="shared" si="107"/>
        <v>4709.53</v>
      </c>
      <c r="J56" s="4">
        <f t="shared" ref="J56:K56" si="108">J51-J55</f>
        <v>5667.8600000000015</v>
      </c>
      <c r="K56" s="4">
        <f t="shared" si="108"/>
        <v>7838.1000000000049</v>
      </c>
      <c r="L56" s="94">
        <f t="shared" si="97"/>
        <v>0.38290289456690929</v>
      </c>
      <c r="M56" s="44"/>
      <c r="N56" s="17"/>
      <c r="P56" s="4">
        <f t="shared" ref="P56:W56" si="109">P51-P55</f>
        <v>478.42000000000007</v>
      </c>
      <c r="Q56" s="4">
        <f t="shared" si="109"/>
        <v>415.74</v>
      </c>
      <c r="R56" s="4">
        <f t="shared" si="109"/>
        <v>490.53000000000009</v>
      </c>
      <c r="S56" s="4">
        <f t="shared" si="109"/>
        <v>510.78</v>
      </c>
      <c r="T56" s="4">
        <f t="shared" si="109"/>
        <v>564.35</v>
      </c>
      <c r="U56" s="4">
        <f t="shared" si="109"/>
        <v>613.59</v>
      </c>
      <c r="V56" s="4">
        <f>V51-V55</f>
        <v>669.96</v>
      </c>
      <c r="W56" s="4">
        <f t="shared" si="109"/>
        <v>774.38999999999987</v>
      </c>
      <c r="X56" s="4">
        <f t="shared" ref="X56:Y56" si="110">X51-X55</f>
        <v>845.25000000000011</v>
      </c>
      <c r="Y56" s="4">
        <f t="shared" si="110"/>
        <v>928.16999999999985</v>
      </c>
      <c r="Z56" s="4">
        <f t="shared" ref="Z56:AA56" si="111">Z51-Z55</f>
        <v>1007.67</v>
      </c>
      <c r="AA56" s="4">
        <f t="shared" si="111"/>
        <v>1011.3199999999993</v>
      </c>
      <c r="AB56" s="4">
        <f t="shared" ref="AB56:AC56" si="112">AB51-AB55</f>
        <v>1101.24</v>
      </c>
      <c r="AC56" s="4">
        <f t="shared" si="112"/>
        <v>1180.4100000000024</v>
      </c>
      <c r="AD56" s="4">
        <f t="shared" ref="AD56:AE56" si="113">AD51-AD55</f>
        <v>1209.9699999999973</v>
      </c>
      <c r="AE56" s="4">
        <f t="shared" si="113"/>
        <v>1217.9099999999999</v>
      </c>
      <c r="AF56" s="4">
        <f t="shared" ref="AF56:AG56" si="114">AF51-AF55</f>
        <v>1309.81</v>
      </c>
      <c r="AG56" s="4">
        <f t="shared" si="114"/>
        <v>1394.4699999999998</v>
      </c>
      <c r="AH56" s="4">
        <f t="shared" ref="AH56:AM56" si="115">AH51-AH55</f>
        <v>1424.0200000000004</v>
      </c>
      <c r="AI56" s="4">
        <f t="shared" si="115"/>
        <v>1539.5600000000013</v>
      </c>
      <c r="AJ56" s="4">
        <f t="shared" si="115"/>
        <v>1675.5399999999986</v>
      </c>
      <c r="AK56" s="4">
        <f t="shared" si="115"/>
        <v>1865.7100000000041</v>
      </c>
      <c r="AL56" s="4">
        <f t="shared" si="115"/>
        <v>2121.6700000000033</v>
      </c>
      <c r="AM56" s="4">
        <f t="shared" si="115"/>
        <v>2175.1799999999994</v>
      </c>
      <c r="AN56" s="4">
        <f t="shared" ref="AN56" si="116">AN51-AN55</f>
        <v>2315.3999999999992</v>
      </c>
      <c r="AO56" s="70">
        <f t="shared" si="92"/>
        <v>0.38188285567637958</v>
      </c>
      <c r="AP56" s="70">
        <f t="shared" si="93"/>
        <v>6.4463630596088617E-2</v>
      </c>
      <c r="AQ56" s="70"/>
    </row>
    <row r="57" spans="1:43" s="2" customFormat="1" x14ac:dyDescent="0.35">
      <c r="A57" s="2" t="s">
        <v>182</v>
      </c>
      <c r="B57" s="4">
        <f t="shared" ref="B57:G57" si="117">B54-B55</f>
        <v>382.91999999999996</v>
      </c>
      <c r="C57" s="4">
        <f t="shared" si="117"/>
        <v>695.26000000000033</v>
      </c>
      <c r="D57" s="4">
        <f t="shared" si="117"/>
        <v>1461.4099999999989</v>
      </c>
      <c r="E57" s="4">
        <f t="shared" si="117"/>
        <v>2284.52</v>
      </c>
      <c r="F57" s="4">
        <f t="shared" si="117"/>
        <v>2725.7699999999995</v>
      </c>
      <c r="G57" s="4">
        <f t="shared" si="117"/>
        <v>3808.8599999999992</v>
      </c>
      <c r="H57" s="4">
        <f t="shared" ref="H57:I57" si="118">H54-H55</f>
        <v>4923.4199999999992</v>
      </c>
      <c r="I57" s="4">
        <f t="shared" si="118"/>
        <v>6578.8399999999992</v>
      </c>
      <c r="J57" s="4">
        <f t="shared" ref="J57:K57" si="119">J54-J55</f>
        <v>8258.3000000000029</v>
      </c>
      <c r="K57" s="4">
        <f t="shared" si="119"/>
        <v>11330.990000000005</v>
      </c>
      <c r="L57" s="94">
        <f t="shared" si="97"/>
        <v>0.3720729447949338</v>
      </c>
      <c r="M57" s="44"/>
      <c r="N57" s="17"/>
      <c r="P57" s="4">
        <f t="shared" ref="P57:W57" si="120">P54-P55</f>
        <v>804.17000000000007</v>
      </c>
      <c r="Q57" s="4">
        <f t="shared" si="120"/>
        <v>526.29999999999995</v>
      </c>
      <c r="R57" s="4">
        <f t="shared" si="120"/>
        <v>571.32000000000016</v>
      </c>
      <c r="S57" s="4">
        <f t="shared" si="120"/>
        <v>823.98</v>
      </c>
      <c r="T57" s="4">
        <f t="shared" si="120"/>
        <v>891.00000000000011</v>
      </c>
      <c r="U57" s="4">
        <f t="shared" si="120"/>
        <v>920.4</v>
      </c>
      <c r="V57" s="4">
        <f>V54-V55</f>
        <v>972.5</v>
      </c>
      <c r="W57" s="4">
        <f t="shared" si="120"/>
        <v>1024.96</v>
      </c>
      <c r="X57" s="4">
        <f t="shared" ref="X57:Y57" si="121">X54-X55</f>
        <v>1088.81</v>
      </c>
      <c r="Y57" s="4">
        <f t="shared" si="121"/>
        <v>1185.0599999999997</v>
      </c>
      <c r="Z57" s="4">
        <f t="shared" ref="Z57:AA57" si="122">Z54-Z55</f>
        <v>1262.4399999999996</v>
      </c>
      <c r="AA57" s="4">
        <f t="shared" si="122"/>
        <v>1387.1099999999997</v>
      </c>
      <c r="AB57" s="4">
        <f t="shared" ref="AB57:AC57" si="123">AB54-AB55</f>
        <v>1533.14</v>
      </c>
      <c r="AC57" s="4">
        <f t="shared" si="123"/>
        <v>1612.4600000000025</v>
      </c>
      <c r="AD57" s="4">
        <f t="shared" ref="AD57:AE57" si="124">AD54-AD55</f>
        <v>1711.1299999999976</v>
      </c>
      <c r="AE57" s="4">
        <f t="shared" si="124"/>
        <v>1722.1099999999997</v>
      </c>
      <c r="AF57" s="4">
        <f t="shared" ref="AF57:AG57" si="125">AF54-AF55</f>
        <v>1848.98</v>
      </c>
      <c r="AG57" s="4">
        <f t="shared" si="125"/>
        <v>1990.4299999999998</v>
      </c>
      <c r="AH57" s="4">
        <f t="shared" ref="AH57:AI57" si="126">AH54-AH55</f>
        <v>2154.09</v>
      </c>
      <c r="AI57" s="4">
        <f t="shared" si="126"/>
        <v>2264.8000000000011</v>
      </c>
      <c r="AJ57" s="4">
        <f t="shared" ref="AJ57" si="127">AJ54-AJ55</f>
        <v>2555.9899999999989</v>
      </c>
      <c r="AK57" s="4">
        <f t="shared" ref="AK57:AL57" si="128">AK54-AK55</f>
        <v>2770.5900000000047</v>
      </c>
      <c r="AL57" s="4">
        <f t="shared" si="128"/>
        <v>2902.7000000000025</v>
      </c>
      <c r="AM57" s="4">
        <f t="shared" ref="AM57:AN57" si="129">AM54-AM55</f>
        <v>3101.71</v>
      </c>
      <c r="AN57" s="4">
        <f t="shared" si="129"/>
        <v>3321.3399999999988</v>
      </c>
      <c r="AO57" s="70">
        <f t="shared" si="92"/>
        <v>0.2994338788492914</v>
      </c>
      <c r="AP57" s="70">
        <f t="shared" si="93"/>
        <v>7.080932775791382E-2</v>
      </c>
      <c r="AQ57" s="70"/>
    </row>
    <row r="58" spans="1:43" x14ac:dyDescent="0.35">
      <c r="A58" s="1" t="s">
        <v>44</v>
      </c>
      <c r="B58" s="3">
        <f t="shared" ref="B58:G58" si="130">SUM(B59:B62)</f>
        <v>262</v>
      </c>
      <c r="C58" s="3">
        <f t="shared" si="130"/>
        <v>423.82000000000005</v>
      </c>
      <c r="D58" s="3">
        <f t="shared" si="130"/>
        <v>735.41</v>
      </c>
      <c r="E58" s="3">
        <f t="shared" si="130"/>
        <v>1046.1500000000001</v>
      </c>
      <c r="F58" s="3">
        <f t="shared" si="130"/>
        <v>1063.8100000000002</v>
      </c>
      <c r="G58" s="3">
        <f t="shared" si="130"/>
        <v>1295.69</v>
      </c>
      <c r="H58" s="3">
        <f t="shared" ref="H58:I58" si="131">SUM(H59:H62)</f>
        <v>1755.9900000000002</v>
      </c>
      <c r="I58" s="3">
        <f t="shared" si="131"/>
        <v>2324.92</v>
      </c>
      <c r="J58" s="3">
        <f t="shared" ref="J58:K58" si="132">SUM(J59:J62)</f>
        <v>2954.74</v>
      </c>
      <c r="K58" s="3">
        <f t="shared" si="132"/>
        <v>3684.67</v>
      </c>
      <c r="L58" s="95">
        <f t="shared" si="97"/>
        <v>0.24703696433527167</v>
      </c>
      <c r="M58" s="44"/>
      <c r="N58" s="17"/>
      <c r="P58" s="3">
        <f t="shared" ref="P58:W58" si="133">SUM(P59:P62)</f>
        <v>231.95000000000002</v>
      </c>
      <c r="Q58" s="3">
        <f t="shared" si="133"/>
        <v>231.06999999999996</v>
      </c>
      <c r="R58" s="3">
        <f t="shared" si="133"/>
        <v>285.40000000000003</v>
      </c>
      <c r="S58" s="3">
        <f t="shared" si="133"/>
        <v>315.39000000000004</v>
      </c>
      <c r="T58" s="3">
        <f t="shared" si="133"/>
        <v>284.3</v>
      </c>
      <c r="U58" s="3">
        <f t="shared" si="133"/>
        <v>324.04999999999995</v>
      </c>
      <c r="V58" s="3">
        <f>SUM(V59:V62)</f>
        <v>321.33000000000004</v>
      </c>
      <c r="W58" s="3">
        <f t="shared" si="133"/>
        <v>366.01000000000005</v>
      </c>
      <c r="X58" s="3">
        <f t="shared" ref="X58:Y58" si="134">SUM(X59:X62)</f>
        <v>389.69</v>
      </c>
      <c r="Y58" s="3">
        <f t="shared" si="134"/>
        <v>443.65</v>
      </c>
      <c r="Z58" s="3">
        <f t="shared" ref="Z58:AA58" si="135">SUM(Z59:Z62)</f>
        <v>445.14000000000004</v>
      </c>
      <c r="AA58" s="3">
        <f t="shared" si="135"/>
        <v>477.51000000000016</v>
      </c>
      <c r="AB58" s="3">
        <f t="shared" ref="AB58:AC58" si="136">SUM(AB59:AB62)</f>
        <v>555.98</v>
      </c>
      <c r="AC58" s="3">
        <f t="shared" si="136"/>
        <v>568.06999999999994</v>
      </c>
      <c r="AD58" s="3">
        <f t="shared" ref="AD58:AE58" si="137">SUM(AD59:AD62)</f>
        <v>613.64999999999986</v>
      </c>
      <c r="AE58" s="3">
        <f t="shared" si="137"/>
        <v>587.22</v>
      </c>
      <c r="AF58" s="3">
        <f t="shared" ref="AF58:AG58" si="138">SUM(AF59:AF62)</f>
        <v>658.27</v>
      </c>
      <c r="AG58" s="3">
        <f t="shared" si="138"/>
        <v>729.55000000000007</v>
      </c>
      <c r="AH58" s="3">
        <f t="shared" ref="AH58:AI58" si="139">SUM(AH59:AH62)</f>
        <v>758.06000000000006</v>
      </c>
      <c r="AI58" s="3">
        <f t="shared" si="139"/>
        <v>808.85999999999979</v>
      </c>
      <c r="AJ58" s="3">
        <f t="shared" ref="AJ58:AK58" si="140">SUM(AJ59:AJ62)</f>
        <v>874.22</v>
      </c>
      <c r="AK58" s="3">
        <f t="shared" si="140"/>
        <v>885.81999999999994</v>
      </c>
      <c r="AL58" s="3">
        <f t="shared" ref="AL58:AN58" si="141">SUM(AL59:AL62)</f>
        <v>932.66999999999985</v>
      </c>
      <c r="AM58" s="3">
        <f t="shared" si="141"/>
        <v>991.96000000000049</v>
      </c>
      <c r="AN58" s="3">
        <f t="shared" si="141"/>
        <v>1086.01</v>
      </c>
      <c r="AO58" s="68">
        <f t="shared" si="92"/>
        <v>0.24226167326302295</v>
      </c>
      <c r="AP58" s="68">
        <f t="shared" si="93"/>
        <v>9.4812290818177658E-2</v>
      </c>
      <c r="AQ58" s="68"/>
    </row>
    <row r="59" spans="1:43" s="15" customFormat="1" x14ac:dyDescent="0.35">
      <c r="A59" s="15" t="s">
        <v>27</v>
      </c>
      <c r="B59" s="36">
        <v>149.97000000000003</v>
      </c>
      <c r="C59" s="36">
        <v>249.55000000000007</v>
      </c>
      <c r="D59" s="36">
        <v>431.74</v>
      </c>
      <c r="E59" s="36">
        <v>610.75</v>
      </c>
      <c r="F59" s="36">
        <v>661.26</v>
      </c>
      <c r="G59" s="36">
        <v>807.7</v>
      </c>
      <c r="H59" s="36">
        <f t="shared" ref="H59:H67" si="142">SUM(X59:AA59)</f>
        <v>1070.1300000000001</v>
      </c>
      <c r="I59" s="36">
        <f t="shared" ref="I59:I67" si="143">SUM(AB59:AE59)</f>
        <v>1483.4399999999998</v>
      </c>
      <c r="J59" s="36">
        <f t="shared" ref="J59:J62" si="144">SUM(AF59:AI59)</f>
        <v>1944.09</v>
      </c>
      <c r="K59" s="36">
        <f>SUM(AJ59:AM59)</f>
        <v>2487.0200000000004</v>
      </c>
      <c r="L59" s="38">
        <f t="shared" si="97"/>
        <v>0.27927205016228696</v>
      </c>
      <c r="M59" s="44"/>
      <c r="N59" s="17"/>
      <c r="O59" s="52"/>
      <c r="P59" s="36">
        <v>145.70000000000002</v>
      </c>
      <c r="Q59" s="36">
        <f>298.01-P59</f>
        <v>152.30999999999997</v>
      </c>
      <c r="R59" s="36">
        <v>173.9</v>
      </c>
      <c r="S59" s="36">
        <f t="shared" ref="S59:S66" si="145">F59-SUM(P59:R59)</f>
        <v>189.35000000000002</v>
      </c>
      <c r="T59" s="36">
        <v>185.51000000000002</v>
      </c>
      <c r="U59" s="36">
        <f>377.04-T59</f>
        <v>191.53</v>
      </c>
      <c r="V59" s="36">
        <v>201.23</v>
      </c>
      <c r="W59" s="36">
        <f>G59-SUM(T59:V59)</f>
        <v>229.43000000000006</v>
      </c>
      <c r="X59" s="36">
        <v>255.82</v>
      </c>
      <c r="Y59" s="36">
        <v>265.70999999999998</v>
      </c>
      <c r="Z59" s="36">
        <v>273.7</v>
      </c>
      <c r="AA59" s="36">
        <v>274.90000000000009</v>
      </c>
      <c r="AB59" s="36">
        <v>359.05</v>
      </c>
      <c r="AC59" s="36">
        <v>368.71999999999997</v>
      </c>
      <c r="AD59" s="36">
        <v>390.09999999999985</v>
      </c>
      <c r="AE59" s="36">
        <v>365.56999999999994</v>
      </c>
      <c r="AF59" s="36">
        <v>415.69999999999993</v>
      </c>
      <c r="AG59" s="36">
        <v>502.58000000000004</v>
      </c>
      <c r="AH59" s="36">
        <v>507.87000000000012</v>
      </c>
      <c r="AI59" s="36">
        <v>517.93999999999983</v>
      </c>
      <c r="AJ59" s="36">
        <v>603.65000000000009</v>
      </c>
      <c r="AK59" s="36">
        <v>598.52</v>
      </c>
      <c r="AL59" s="36">
        <v>635.63999999999987</v>
      </c>
      <c r="AM59" s="36">
        <v>649.21000000000049</v>
      </c>
      <c r="AN59" s="36">
        <v>762.31999999999994</v>
      </c>
      <c r="AO59" s="68">
        <f t="shared" si="92"/>
        <v>0.26285098981197685</v>
      </c>
      <c r="AP59" s="68">
        <f t="shared" si="93"/>
        <v>0.17422713759800268</v>
      </c>
      <c r="AQ59" s="64"/>
    </row>
    <row r="60" spans="1:43" s="15" customFormat="1" x14ac:dyDescent="0.35">
      <c r="A60" s="15" t="s">
        <v>28</v>
      </c>
      <c r="B60" s="36">
        <v>88.89</v>
      </c>
      <c r="C60" s="36">
        <v>137.11000000000001</v>
      </c>
      <c r="D60" s="36">
        <v>241.29</v>
      </c>
      <c r="E60" s="36">
        <v>336.96</v>
      </c>
      <c r="F60" s="36">
        <v>318.16000000000003</v>
      </c>
      <c r="G60" s="36">
        <v>404.26</v>
      </c>
      <c r="H60" s="36">
        <f t="shared" si="142"/>
        <v>584.87000000000012</v>
      </c>
      <c r="I60" s="36">
        <f t="shared" si="143"/>
        <v>712.18000000000006</v>
      </c>
      <c r="J60" s="36">
        <f t="shared" si="144"/>
        <v>836.37999999999988</v>
      </c>
      <c r="K60" s="36">
        <f>SUM(AJ60:AM60)</f>
        <v>981.64</v>
      </c>
      <c r="L60" s="38">
        <f t="shared" si="97"/>
        <v>0.17367703675362889</v>
      </c>
      <c r="M60" s="44"/>
      <c r="N60" s="17"/>
      <c r="O60" s="47"/>
      <c r="P60" s="36">
        <v>64.3</v>
      </c>
      <c r="Q60" s="36">
        <v>57.3</v>
      </c>
      <c r="R60" s="36">
        <v>90.64</v>
      </c>
      <c r="S60" s="36">
        <v>105.92</v>
      </c>
      <c r="T60" s="36">
        <v>78.05</v>
      </c>
      <c r="U60" s="36">
        <v>111.38</v>
      </c>
      <c r="V60" s="36">
        <v>99.01</v>
      </c>
      <c r="W60" s="36">
        <v>115.82</v>
      </c>
      <c r="X60" s="36">
        <v>111.31</v>
      </c>
      <c r="Y60" s="36">
        <v>152.91999999999999</v>
      </c>
      <c r="Z60" s="36">
        <v>145.63000000000005</v>
      </c>
      <c r="AA60" s="36">
        <v>175.01000000000005</v>
      </c>
      <c r="AB60" s="36">
        <v>167.67000000000002</v>
      </c>
      <c r="AC60" s="36">
        <v>168.14</v>
      </c>
      <c r="AD60" s="36">
        <v>190.32999999999998</v>
      </c>
      <c r="AE60" s="36">
        <v>186.04000000000008</v>
      </c>
      <c r="AF60" s="36">
        <v>204.49999999999997</v>
      </c>
      <c r="AG60" s="36">
        <v>187.1</v>
      </c>
      <c r="AH60" s="36">
        <v>203.06999999999996</v>
      </c>
      <c r="AI60" s="36">
        <v>241.70999999999992</v>
      </c>
      <c r="AJ60" s="36">
        <v>220.56</v>
      </c>
      <c r="AK60" s="36">
        <v>235.57999999999998</v>
      </c>
      <c r="AL60" s="36">
        <v>241.31000000000006</v>
      </c>
      <c r="AM60" s="36">
        <v>284.18999999999994</v>
      </c>
      <c r="AN60" s="36">
        <v>263.26</v>
      </c>
      <c r="AO60" s="68">
        <f t="shared" si="92"/>
        <v>0.19359811389191139</v>
      </c>
      <c r="AP60" s="68">
        <f t="shared" si="93"/>
        <v>-7.3647911608430872E-2</v>
      </c>
      <c r="AQ60" s="64"/>
    </row>
    <row r="61" spans="1:43" s="15" customFormat="1" x14ac:dyDescent="0.35">
      <c r="A61" s="15" t="s">
        <v>29</v>
      </c>
      <c r="B61" s="36">
        <v>15.55</v>
      </c>
      <c r="C61" s="36">
        <v>24.63</v>
      </c>
      <c r="D61" s="36">
        <v>45.77</v>
      </c>
      <c r="E61" s="36">
        <v>72.39</v>
      </c>
      <c r="F61" s="36">
        <v>76.239999999999995</v>
      </c>
      <c r="G61" s="36">
        <v>75.209999999999994</v>
      </c>
      <c r="H61" s="36">
        <f t="shared" si="142"/>
        <v>90.660000000000011</v>
      </c>
      <c r="I61" s="36">
        <f t="shared" si="143"/>
        <v>117.29</v>
      </c>
      <c r="J61" s="36">
        <f t="shared" si="144"/>
        <v>155.29999999999998</v>
      </c>
      <c r="K61" s="36">
        <f>SUM(AJ61:AM61)</f>
        <v>189.02</v>
      </c>
      <c r="L61" s="38">
        <f t="shared" si="97"/>
        <v>0.21712813908564099</v>
      </c>
      <c r="M61" s="44"/>
      <c r="N61" s="17"/>
      <c r="P61" s="36">
        <v>19.619999999999997</v>
      </c>
      <c r="Q61" s="36">
        <f>38.99-P61</f>
        <v>19.370000000000005</v>
      </c>
      <c r="R61" s="36">
        <v>18.920000000000002</v>
      </c>
      <c r="S61" s="36">
        <f t="shared" si="145"/>
        <v>18.329999999999991</v>
      </c>
      <c r="T61" s="36">
        <v>18.830000000000002</v>
      </c>
      <c r="U61" s="36">
        <f>37.89-T61</f>
        <v>19.059999999999999</v>
      </c>
      <c r="V61" s="36">
        <v>18.8</v>
      </c>
      <c r="W61" s="36">
        <f>G61-SUM(T61:V61)</f>
        <v>18.519999999999996</v>
      </c>
      <c r="X61" s="36">
        <v>20.2</v>
      </c>
      <c r="Y61" s="36">
        <v>22.44</v>
      </c>
      <c r="Z61" s="36">
        <v>23.27</v>
      </c>
      <c r="AA61" s="36">
        <v>24.750000000000014</v>
      </c>
      <c r="AB61" s="36">
        <v>26.459999999999997</v>
      </c>
      <c r="AC61" s="36">
        <v>28.450000000000006</v>
      </c>
      <c r="AD61" s="36">
        <v>30.070000000000004</v>
      </c>
      <c r="AE61" s="36">
        <v>32.31</v>
      </c>
      <c r="AF61" s="36">
        <v>34.620000000000005</v>
      </c>
      <c r="AG61" s="36">
        <v>36.210000000000008</v>
      </c>
      <c r="AH61" s="36">
        <v>41.209999999999994</v>
      </c>
      <c r="AI61" s="36">
        <v>43.259999999999977</v>
      </c>
      <c r="AJ61" s="36">
        <v>43.85</v>
      </c>
      <c r="AK61" s="36">
        <v>45.37</v>
      </c>
      <c r="AL61" s="36">
        <v>48.809999999999995</v>
      </c>
      <c r="AM61" s="36">
        <v>50.990000000000009</v>
      </c>
      <c r="AN61" s="36">
        <v>53.04</v>
      </c>
      <c r="AO61" s="68">
        <f t="shared" si="92"/>
        <v>0.20957810718358028</v>
      </c>
      <c r="AP61" s="68">
        <f t="shared" si="93"/>
        <v>4.0203961561090296E-2</v>
      </c>
      <c r="AQ61" s="64"/>
    </row>
    <row r="62" spans="1:43" s="15" customFormat="1" x14ac:dyDescent="0.35">
      <c r="A62" s="15" t="s">
        <v>151</v>
      </c>
      <c r="B62" s="36">
        <v>7.59</v>
      </c>
      <c r="C62" s="36">
        <v>12.530000000000001</v>
      </c>
      <c r="D62" s="36">
        <v>16.609999999999996</v>
      </c>
      <c r="E62" s="36">
        <v>26.05</v>
      </c>
      <c r="F62" s="36">
        <v>8.15</v>
      </c>
      <c r="G62" s="36">
        <v>8.52</v>
      </c>
      <c r="H62" s="36">
        <f t="shared" si="142"/>
        <v>10.33</v>
      </c>
      <c r="I62" s="36">
        <f t="shared" si="143"/>
        <v>12.01</v>
      </c>
      <c r="J62" s="36">
        <f t="shared" si="144"/>
        <v>18.97</v>
      </c>
      <c r="K62" s="36">
        <f>SUM(AJ62:AM62)</f>
        <v>26.99</v>
      </c>
      <c r="L62" s="38">
        <f t="shared" si="97"/>
        <v>0.42277279915656307</v>
      </c>
      <c r="M62" s="44"/>
      <c r="N62" s="17"/>
      <c r="P62" s="36">
        <v>2.33</v>
      </c>
      <c r="Q62" s="36">
        <v>2.09</v>
      </c>
      <c r="R62" s="36">
        <v>1.94</v>
      </c>
      <c r="S62" s="36">
        <v>1.79</v>
      </c>
      <c r="T62" s="36">
        <v>1.91</v>
      </c>
      <c r="U62" s="36">
        <v>2.08</v>
      </c>
      <c r="V62" s="36">
        <v>2.29</v>
      </c>
      <c r="W62" s="36">
        <v>2.2400000000000002</v>
      </c>
      <c r="X62" s="36">
        <v>2.36</v>
      </c>
      <c r="Y62" s="36">
        <v>2.5800000000000005</v>
      </c>
      <c r="Z62" s="36">
        <v>2.5400000000000005</v>
      </c>
      <c r="AA62" s="36">
        <v>2.8499999999999996</v>
      </c>
      <c r="AB62" s="36">
        <v>2.8</v>
      </c>
      <c r="AC62" s="36">
        <v>2.76</v>
      </c>
      <c r="AD62" s="36">
        <v>3.1500000000000012</v>
      </c>
      <c r="AE62" s="36">
        <v>3.2999999999999989</v>
      </c>
      <c r="AF62" s="36">
        <v>3.45</v>
      </c>
      <c r="AG62" s="36">
        <v>3.66</v>
      </c>
      <c r="AH62" s="36">
        <v>5.9099999999999993</v>
      </c>
      <c r="AI62" s="36">
        <v>5.9499999999999993</v>
      </c>
      <c r="AJ62" s="36">
        <v>6.16</v>
      </c>
      <c r="AK62" s="36">
        <v>6.35</v>
      </c>
      <c r="AL62" s="36">
        <v>6.9100000000000019</v>
      </c>
      <c r="AM62" s="36">
        <v>7.5699999999999967</v>
      </c>
      <c r="AN62" s="36">
        <v>7.39</v>
      </c>
      <c r="AO62" s="68">
        <f t="shared" si="92"/>
        <v>0.19967532467532467</v>
      </c>
      <c r="AP62" s="68">
        <f t="shared" si="93"/>
        <v>-2.3778071334213613E-2</v>
      </c>
      <c r="AQ62" s="64"/>
    </row>
    <row r="63" spans="1:43" s="2" customFormat="1" x14ac:dyDescent="0.35">
      <c r="A63" s="2" t="s">
        <v>206</v>
      </c>
      <c r="B63" s="4">
        <f t="shared" ref="B63:G63" si="146">B57-B58</f>
        <v>120.91999999999996</v>
      </c>
      <c r="C63" s="4">
        <f t="shared" si="146"/>
        <v>271.44000000000028</v>
      </c>
      <c r="D63" s="4">
        <f t="shared" si="146"/>
        <v>725.99999999999898</v>
      </c>
      <c r="E63" s="4">
        <f t="shared" si="146"/>
        <v>1238.3699999999999</v>
      </c>
      <c r="F63" s="4">
        <f t="shared" si="146"/>
        <v>1661.9599999999994</v>
      </c>
      <c r="G63" s="4">
        <f t="shared" si="146"/>
        <v>2513.1699999999992</v>
      </c>
      <c r="H63" s="4">
        <f t="shared" ref="H63:I63" si="147">H57-H58</f>
        <v>3167.4299999999989</v>
      </c>
      <c r="I63" s="4">
        <f t="shared" si="147"/>
        <v>4253.9199999999992</v>
      </c>
      <c r="J63" s="4">
        <f t="shared" ref="J63:K63" si="148">J57-J58</f>
        <v>5303.5600000000031</v>
      </c>
      <c r="K63" s="4">
        <f t="shared" si="148"/>
        <v>7646.3200000000052</v>
      </c>
      <c r="L63" s="94">
        <f t="shared" si="97"/>
        <v>0.44173347713611255</v>
      </c>
      <c r="M63" s="44"/>
      <c r="N63" s="17"/>
      <c r="P63" s="4">
        <f>P57-P58</f>
        <v>572.22</v>
      </c>
      <c r="Q63" s="4">
        <f t="shared" ref="Q63:W63" si="149">Q57-Q58</f>
        <v>295.23</v>
      </c>
      <c r="R63" s="4">
        <f t="shared" si="149"/>
        <v>285.92000000000013</v>
      </c>
      <c r="S63" s="4">
        <f t="shared" si="149"/>
        <v>508.59</v>
      </c>
      <c r="T63" s="4">
        <f t="shared" si="149"/>
        <v>606.70000000000005</v>
      </c>
      <c r="U63" s="4">
        <f t="shared" si="149"/>
        <v>596.35</v>
      </c>
      <c r="V63" s="4">
        <f>V57-V58</f>
        <v>651.16999999999996</v>
      </c>
      <c r="W63" s="4">
        <f t="shared" si="149"/>
        <v>658.95</v>
      </c>
      <c r="X63" s="4">
        <f t="shared" ref="X63:Y63" si="150">X57-X58</f>
        <v>699.11999999999989</v>
      </c>
      <c r="Y63" s="4">
        <f t="shared" si="150"/>
        <v>741.40999999999974</v>
      </c>
      <c r="Z63" s="4">
        <f t="shared" ref="Z63:AA63" si="151">Z57-Z58</f>
        <v>817.2999999999995</v>
      </c>
      <c r="AA63" s="4">
        <f t="shared" si="151"/>
        <v>909.59999999999945</v>
      </c>
      <c r="AB63" s="4">
        <f t="shared" ref="AB63:AC63" si="152">AB57-AB58</f>
        <v>977.16000000000008</v>
      </c>
      <c r="AC63" s="4">
        <f t="shared" si="152"/>
        <v>1044.3900000000026</v>
      </c>
      <c r="AD63" s="4">
        <f t="shared" ref="AD63:AE63" si="153">AD57-AD58</f>
        <v>1097.4799999999977</v>
      </c>
      <c r="AE63" s="4">
        <f t="shared" si="153"/>
        <v>1134.8899999999996</v>
      </c>
      <c r="AF63" s="4">
        <f t="shared" ref="AF63:AK63" si="154">AF57-AF58</f>
        <v>1190.71</v>
      </c>
      <c r="AG63" s="4">
        <f t="shared" si="154"/>
        <v>1260.8799999999997</v>
      </c>
      <c r="AH63" s="4">
        <f t="shared" si="154"/>
        <v>1396.0300000000002</v>
      </c>
      <c r="AI63" s="4">
        <f t="shared" si="154"/>
        <v>1455.9400000000014</v>
      </c>
      <c r="AJ63" s="4">
        <f t="shared" si="154"/>
        <v>1681.7699999999988</v>
      </c>
      <c r="AK63" s="4">
        <f t="shared" si="154"/>
        <v>1884.7700000000048</v>
      </c>
      <c r="AL63" s="4">
        <f t="shared" ref="AL63:AN63" si="155">AL57-AL58</f>
        <v>1970.0300000000027</v>
      </c>
      <c r="AM63" s="4">
        <f t="shared" si="155"/>
        <v>2109.7499999999995</v>
      </c>
      <c r="AN63" s="4">
        <f t="shared" si="155"/>
        <v>2235.329999999999</v>
      </c>
      <c r="AO63" s="70">
        <f t="shared" si="92"/>
        <v>0.32915321357855154</v>
      </c>
      <c r="AP63" s="70">
        <f t="shared" si="93"/>
        <v>5.952364024173451E-2</v>
      </c>
      <c r="AQ63" s="70"/>
    </row>
    <row r="64" spans="1:43" x14ac:dyDescent="0.35">
      <c r="A64" s="1" t="s">
        <v>45</v>
      </c>
      <c r="B64" s="26">
        <v>17.37</v>
      </c>
      <c r="C64" s="26">
        <v>28.74</v>
      </c>
      <c r="D64" s="26">
        <v>73.13</v>
      </c>
      <c r="E64" s="26">
        <v>165.04</v>
      </c>
      <c r="F64" s="26">
        <v>321.52999999999997</v>
      </c>
      <c r="G64" s="26">
        <f>250.22</f>
        <v>250.22</v>
      </c>
      <c r="H64" s="26">
        <f t="shared" si="142"/>
        <v>215.23</v>
      </c>
      <c r="I64" s="26">
        <f t="shared" si="143"/>
        <v>254.32000000000002</v>
      </c>
      <c r="J64" s="26">
        <f>SUM(AF64:AI64)</f>
        <v>287.68</v>
      </c>
      <c r="K64" s="26">
        <f>SUM(AJ64:AM64)</f>
        <v>568.78</v>
      </c>
      <c r="L64" s="38">
        <f t="shared" si="97"/>
        <v>0.97712736373748599</v>
      </c>
      <c r="M64" s="44"/>
      <c r="N64" s="17"/>
      <c r="P64" s="26">
        <v>44.61</v>
      </c>
      <c r="Q64" s="26">
        <f>164.13-P64</f>
        <v>119.52</v>
      </c>
      <c r="R64" s="26">
        <v>73.94</v>
      </c>
      <c r="S64" s="26">
        <f t="shared" si="145"/>
        <v>83.45999999999998</v>
      </c>
      <c r="T64" s="26">
        <v>130.41999999999999</v>
      </c>
      <c r="U64" s="26">
        <f>163.69-T64</f>
        <v>33.27000000000001</v>
      </c>
      <c r="V64" s="26">
        <v>59.7</v>
      </c>
      <c r="W64" s="26">
        <v>26.83</v>
      </c>
      <c r="X64" s="26">
        <v>36.15</v>
      </c>
      <c r="Y64" s="26">
        <v>49.68</v>
      </c>
      <c r="Z64" s="26">
        <v>59.85</v>
      </c>
      <c r="AA64" s="26">
        <v>69.549999999999983</v>
      </c>
      <c r="AB64" s="26">
        <v>76.86</v>
      </c>
      <c r="AC64" s="26">
        <v>79.969999999999985</v>
      </c>
      <c r="AD64" s="26">
        <v>70.050000000000026</v>
      </c>
      <c r="AE64" s="26">
        <v>27.440000000000026</v>
      </c>
      <c r="AF64" s="26">
        <v>55.51</v>
      </c>
      <c r="AG64" s="26">
        <v>57.309999999999995</v>
      </c>
      <c r="AH64" s="26">
        <v>97.87</v>
      </c>
      <c r="AI64" s="26">
        <v>76.990000000000009</v>
      </c>
      <c r="AJ64" s="26">
        <v>116.80000000000001</v>
      </c>
      <c r="AK64" s="26">
        <v>152.43</v>
      </c>
      <c r="AL64" s="26">
        <v>141.70000000000005</v>
      </c>
      <c r="AM64" s="26">
        <v>157.84999999999991</v>
      </c>
      <c r="AN64" s="26">
        <v>158.98000000000002</v>
      </c>
      <c r="AO64" s="68">
        <f t="shared" si="92"/>
        <v>0.36113013698630136</v>
      </c>
      <c r="AP64" s="68">
        <f t="shared" si="93"/>
        <v>7.1586949635737973E-3</v>
      </c>
      <c r="AQ64" s="68"/>
    </row>
    <row r="65" spans="1:43" s="2" customFormat="1" x14ac:dyDescent="0.35">
      <c r="A65" s="2" t="s">
        <v>46</v>
      </c>
      <c r="B65" s="4">
        <f t="shared" ref="B65:G65" si="156">B63-B64</f>
        <v>103.54999999999995</v>
      </c>
      <c r="C65" s="4">
        <f t="shared" si="156"/>
        <v>242.70000000000027</v>
      </c>
      <c r="D65" s="4">
        <f t="shared" si="156"/>
        <v>652.86999999999898</v>
      </c>
      <c r="E65" s="4">
        <f t="shared" si="156"/>
        <v>1073.33</v>
      </c>
      <c r="F65" s="4">
        <f t="shared" si="156"/>
        <v>1340.4299999999994</v>
      </c>
      <c r="G65" s="4">
        <f t="shared" si="156"/>
        <v>2262.9499999999994</v>
      </c>
      <c r="H65" s="4">
        <f t="shared" ref="H65:I65" si="157">H63-H64</f>
        <v>2952.1999999999989</v>
      </c>
      <c r="I65" s="4">
        <f t="shared" si="157"/>
        <v>3999.599999999999</v>
      </c>
      <c r="J65" s="4">
        <f t="shared" ref="J65:K65" si="158">J63-J64</f>
        <v>5015.8800000000028</v>
      </c>
      <c r="K65" s="4">
        <f t="shared" si="158"/>
        <v>7077.5400000000054</v>
      </c>
      <c r="L65" s="94">
        <f t="shared" si="97"/>
        <v>0.41102657958324396</v>
      </c>
      <c r="M65" s="44"/>
      <c r="N65" s="17"/>
      <c r="P65" s="4">
        <f>P63-P64</f>
        <v>527.61</v>
      </c>
      <c r="Q65" s="4">
        <f t="shared" ref="Q65:W65" si="159">Q63-Q64</f>
        <v>175.71000000000004</v>
      </c>
      <c r="R65" s="4">
        <f t="shared" si="159"/>
        <v>211.98000000000013</v>
      </c>
      <c r="S65" s="4">
        <f t="shared" si="159"/>
        <v>425.13</v>
      </c>
      <c r="T65" s="4">
        <f t="shared" si="159"/>
        <v>476.28000000000009</v>
      </c>
      <c r="U65" s="4">
        <f t="shared" si="159"/>
        <v>563.08000000000004</v>
      </c>
      <c r="V65" s="4">
        <f>V63-V64</f>
        <v>591.46999999999991</v>
      </c>
      <c r="W65" s="4">
        <f t="shared" si="159"/>
        <v>632.12</v>
      </c>
      <c r="X65" s="4">
        <f t="shared" ref="X65:Y65" si="160">X63-X64</f>
        <v>662.96999999999991</v>
      </c>
      <c r="Y65" s="4">
        <f t="shared" si="160"/>
        <v>691.72999999999979</v>
      </c>
      <c r="Z65" s="4">
        <f t="shared" ref="Z65:AA65" si="161">Z63-Z64</f>
        <v>757.44999999999948</v>
      </c>
      <c r="AA65" s="4">
        <f t="shared" si="161"/>
        <v>840.0499999999995</v>
      </c>
      <c r="AB65" s="4">
        <f t="shared" ref="AB65:AC65" si="162">AB63-AB64</f>
        <v>900.30000000000007</v>
      </c>
      <c r="AC65" s="4">
        <f t="shared" si="162"/>
        <v>964.42000000000257</v>
      </c>
      <c r="AD65" s="4">
        <f t="shared" ref="AD65:AE65" si="163">AD63-AD64</f>
        <v>1027.4299999999978</v>
      </c>
      <c r="AE65" s="4">
        <f t="shared" si="163"/>
        <v>1107.4499999999996</v>
      </c>
      <c r="AF65" s="4">
        <f t="shared" ref="AF65:AG65" si="164">AF63-AF64</f>
        <v>1135.2</v>
      </c>
      <c r="AG65" s="4">
        <f t="shared" si="164"/>
        <v>1203.5699999999997</v>
      </c>
      <c r="AH65" s="4">
        <f t="shared" ref="AH65:AI65" si="165">AH63-AH64</f>
        <v>1298.1600000000003</v>
      </c>
      <c r="AI65" s="4">
        <f t="shared" si="165"/>
        <v>1378.9500000000014</v>
      </c>
      <c r="AJ65" s="4">
        <f t="shared" ref="AJ65:AK65" si="166">AJ63-AJ64</f>
        <v>1564.9699999999989</v>
      </c>
      <c r="AK65" s="4">
        <f t="shared" si="166"/>
        <v>1732.3400000000047</v>
      </c>
      <c r="AL65" s="4">
        <f t="shared" ref="AL65:AN65" si="167">AL63-AL64</f>
        <v>1828.3300000000027</v>
      </c>
      <c r="AM65" s="4">
        <f t="shared" si="167"/>
        <v>1951.8999999999996</v>
      </c>
      <c r="AN65" s="4">
        <f t="shared" si="167"/>
        <v>2076.349999999999</v>
      </c>
      <c r="AO65" s="70">
        <f t="shared" si="92"/>
        <v>0.32676664728397387</v>
      </c>
      <c r="AP65" s="70">
        <f t="shared" si="93"/>
        <v>6.3758389261744597E-2</v>
      </c>
      <c r="AQ65" s="70"/>
    </row>
    <row r="66" spans="1:43" x14ac:dyDescent="0.35">
      <c r="A66" s="1" t="s">
        <v>47</v>
      </c>
      <c r="B66" s="26">
        <v>36.79</v>
      </c>
      <c r="C66" s="26">
        <v>82.74</v>
      </c>
      <c r="D66" s="26">
        <v>195.63</v>
      </c>
      <c r="E66" s="26">
        <v>277.81</v>
      </c>
      <c r="F66" s="26">
        <v>339.01</v>
      </c>
      <c r="G66" s="26">
        <v>522.1</v>
      </c>
      <c r="H66" s="26">
        <f t="shared" si="142"/>
        <v>669.28</v>
      </c>
      <c r="I66" s="26">
        <f t="shared" si="143"/>
        <v>942.43000000000006</v>
      </c>
      <c r="J66" s="26">
        <f>SUM(AF66:AI66)</f>
        <v>1195.2</v>
      </c>
      <c r="K66" s="26">
        <f>SUM(AJ66:AM66)</f>
        <v>1673.71</v>
      </c>
      <c r="L66" s="38">
        <f t="shared" si="97"/>
        <v>0.40035977242302545</v>
      </c>
      <c r="M66" s="44"/>
      <c r="N66" s="17"/>
      <c r="P66" s="26">
        <v>141.47</v>
      </c>
      <c r="Q66" s="26">
        <f>173.84-P66</f>
        <v>32.370000000000005</v>
      </c>
      <c r="R66" s="26">
        <v>52.89</v>
      </c>
      <c r="S66" s="26">
        <f t="shared" si="145"/>
        <v>112.27999999999997</v>
      </c>
      <c r="T66" s="26">
        <v>125.22</v>
      </c>
      <c r="U66" s="26">
        <f>239.63-T66+17.7</f>
        <v>132.10999999999999</v>
      </c>
      <c r="V66" s="26">
        <v>132.1</v>
      </c>
      <c r="W66" s="26">
        <v>150.37</v>
      </c>
      <c r="X66" s="26">
        <v>150.5</v>
      </c>
      <c r="Y66" s="26">
        <v>148.99</v>
      </c>
      <c r="Z66" s="26">
        <v>170.01999999999998</v>
      </c>
      <c r="AA66" s="26">
        <v>199.76999999999998</v>
      </c>
      <c r="AB66" s="26">
        <v>209.08</v>
      </c>
      <c r="AC66" s="26">
        <v>221.34</v>
      </c>
      <c r="AD66" s="26">
        <v>239.21999999999994</v>
      </c>
      <c r="AE66" s="26">
        <v>272.79000000000008</v>
      </c>
      <c r="AF66" s="26">
        <v>257.52</v>
      </c>
      <c r="AG66" s="26">
        <v>281.32000000000005</v>
      </c>
      <c r="AH66" s="26">
        <v>324.32999999999993</v>
      </c>
      <c r="AI66" s="26">
        <v>332.03000000000009</v>
      </c>
      <c r="AJ66" s="26">
        <v>376.06</v>
      </c>
      <c r="AK66" s="26">
        <v>413.86999999999995</v>
      </c>
      <c r="AL66" s="26">
        <v>426.3300000000001</v>
      </c>
      <c r="AM66" s="26">
        <v>457.45000000000005</v>
      </c>
      <c r="AN66" s="26">
        <v>477.84000000000003</v>
      </c>
      <c r="AO66" s="68">
        <f t="shared" si="92"/>
        <v>0.27064830080306335</v>
      </c>
      <c r="AP66" s="68">
        <f t="shared" si="93"/>
        <v>4.4573177396436625E-2</v>
      </c>
      <c r="AQ66" s="68"/>
    </row>
    <row r="67" spans="1:43" x14ac:dyDescent="0.35">
      <c r="A67" s="1" t="s">
        <v>200</v>
      </c>
      <c r="B67" s="26">
        <v>0</v>
      </c>
      <c r="C67" s="26">
        <v>0</v>
      </c>
      <c r="D67" s="26">
        <v>0</v>
      </c>
      <c r="E67" s="26">
        <v>0</v>
      </c>
      <c r="F67" s="26">
        <v>0</v>
      </c>
      <c r="G67" s="26">
        <v>-120.13</v>
      </c>
      <c r="H67" s="26">
        <f t="shared" si="142"/>
        <v>0</v>
      </c>
      <c r="I67" s="26">
        <f t="shared" si="143"/>
        <v>0</v>
      </c>
      <c r="J67" s="26">
        <f>SUM(AF67:AI67)</f>
        <v>0</v>
      </c>
      <c r="K67" s="26">
        <f>SUM(AJ67:AM67)</f>
        <v>0</v>
      </c>
      <c r="L67" s="38"/>
      <c r="M67" s="44"/>
      <c r="N67" s="17"/>
      <c r="P67" s="26">
        <v>0</v>
      </c>
      <c r="Q67" s="26">
        <v>0</v>
      </c>
      <c r="R67" s="26">
        <v>0</v>
      </c>
      <c r="S67" s="26">
        <v>0</v>
      </c>
      <c r="T67" s="26">
        <v>0</v>
      </c>
      <c r="U67" s="26">
        <v>-17.7</v>
      </c>
      <c r="V67" s="26">
        <v>0</v>
      </c>
      <c r="W67" s="26">
        <v>-120.13</v>
      </c>
      <c r="X67" s="26"/>
      <c r="Y67" s="107"/>
      <c r="Z67" s="107"/>
      <c r="AA67" s="107"/>
      <c r="AB67" s="107"/>
      <c r="AC67" s="107"/>
      <c r="AD67" s="107"/>
      <c r="AE67" s="107"/>
      <c r="AF67" s="107"/>
      <c r="AG67" s="107"/>
      <c r="AH67" s="107"/>
      <c r="AI67" s="107"/>
      <c r="AJ67" s="107"/>
      <c r="AK67" s="107"/>
      <c r="AL67" s="107"/>
      <c r="AM67" s="107"/>
      <c r="AN67" s="107"/>
      <c r="AO67" s="68"/>
      <c r="AP67" s="68"/>
      <c r="AQ67" s="68"/>
    </row>
    <row r="68" spans="1:43" s="2" customFormat="1" x14ac:dyDescent="0.35">
      <c r="A68" s="2" t="s">
        <v>48</v>
      </c>
      <c r="B68" s="4">
        <f t="shared" ref="B68:G68" si="168">B65-B66-B67</f>
        <v>66.759999999999962</v>
      </c>
      <c r="C68" s="4">
        <f t="shared" si="168"/>
        <v>159.96000000000026</v>
      </c>
      <c r="D68" s="4">
        <f t="shared" si="168"/>
        <v>457.23999999999899</v>
      </c>
      <c r="E68" s="4">
        <f t="shared" si="168"/>
        <v>795.52</v>
      </c>
      <c r="F68" s="4">
        <f t="shared" si="168"/>
        <v>1001.4199999999994</v>
      </c>
      <c r="G68" s="4">
        <f t="shared" si="168"/>
        <v>1860.9799999999996</v>
      </c>
      <c r="H68" s="4">
        <f t="shared" ref="H68:I68" si="169">H65-H66-H67</f>
        <v>2282.9199999999992</v>
      </c>
      <c r="I68" s="4">
        <f t="shared" si="169"/>
        <v>3057.1699999999992</v>
      </c>
      <c r="J68" s="4">
        <f t="shared" ref="J68:K68" si="170">J65-J66-J67</f>
        <v>3820.680000000003</v>
      </c>
      <c r="K68" s="4">
        <f t="shared" si="170"/>
        <v>5403.8300000000054</v>
      </c>
      <c r="L68" s="90">
        <f t="shared" ref="L68:L71" si="171">K68/J68-1</f>
        <v>0.41436341174869429</v>
      </c>
      <c r="M68" s="44"/>
      <c r="N68" s="17"/>
      <c r="P68" s="4">
        <f t="shared" ref="P68:W68" si="172">P65-P66-P67</f>
        <v>386.14</v>
      </c>
      <c r="Q68" s="4">
        <f t="shared" si="172"/>
        <v>143.34000000000003</v>
      </c>
      <c r="R68" s="4">
        <f t="shared" si="172"/>
        <v>159.09000000000015</v>
      </c>
      <c r="S68" s="4">
        <f t="shared" si="172"/>
        <v>312.85000000000002</v>
      </c>
      <c r="T68" s="4">
        <f t="shared" si="172"/>
        <v>351.06000000000006</v>
      </c>
      <c r="U68" s="4">
        <f t="shared" si="172"/>
        <v>448.67</v>
      </c>
      <c r="V68" s="4">
        <f t="shared" si="172"/>
        <v>459.36999999999989</v>
      </c>
      <c r="W68" s="4">
        <f t="shared" si="172"/>
        <v>601.88</v>
      </c>
      <c r="X68" s="4">
        <f t="shared" ref="X68:Y68" si="173">X65-X66-X67</f>
        <v>512.46999999999991</v>
      </c>
      <c r="Y68" s="4">
        <f t="shared" si="173"/>
        <v>542.73999999999978</v>
      </c>
      <c r="Z68" s="4">
        <f t="shared" ref="Z68:AA68" si="174">Z65-Z66-Z67</f>
        <v>587.4299999999995</v>
      </c>
      <c r="AA68" s="4">
        <f t="shared" si="174"/>
        <v>640.27999999999952</v>
      </c>
      <c r="AB68" s="4">
        <f t="shared" ref="AB68:AC68" si="175">AB65-AB66-AB67</f>
        <v>691.22</v>
      </c>
      <c r="AC68" s="4">
        <f t="shared" si="175"/>
        <v>743.08000000000254</v>
      </c>
      <c r="AD68" s="4">
        <f t="shared" ref="AD68:AE68" si="176">AD65-AD66-AD67</f>
        <v>788.20999999999788</v>
      </c>
      <c r="AE68" s="4">
        <f t="shared" si="176"/>
        <v>834.65999999999951</v>
      </c>
      <c r="AF68" s="4">
        <f t="shared" ref="AF68:AG68" si="177">AF65-AF66-AF67</f>
        <v>877.68000000000006</v>
      </c>
      <c r="AG68" s="4">
        <f t="shared" si="177"/>
        <v>922.24999999999966</v>
      </c>
      <c r="AH68" s="4">
        <f t="shared" ref="AH68:AI68" si="178">AH65-AH66-AH67</f>
        <v>973.83000000000038</v>
      </c>
      <c r="AI68" s="4">
        <f t="shared" si="178"/>
        <v>1046.9200000000014</v>
      </c>
      <c r="AJ68" s="4">
        <f t="shared" ref="AJ68:AK68" si="179">AJ65-AJ66-AJ67</f>
        <v>1188.9099999999989</v>
      </c>
      <c r="AK68" s="4">
        <f t="shared" si="179"/>
        <v>1318.4700000000048</v>
      </c>
      <c r="AL68" s="4">
        <f t="shared" ref="AL68:AM68" si="180">AL65-AL66-AL67</f>
        <v>1402.0000000000025</v>
      </c>
      <c r="AM68" s="4">
        <f t="shared" si="180"/>
        <v>1494.4499999999996</v>
      </c>
      <c r="AN68" s="4">
        <f>AN65-AN66-AN67</f>
        <v>1598.5099999999989</v>
      </c>
      <c r="AO68" s="70">
        <f>IFERROR(AN68/AJ68-1,"")</f>
        <v>0.34451724689000862</v>
      </c>
      <c r="AP68" s="70">
        <f>IFERROR(AN68/AM68-1,"")</f>
        <v>6.9630967914616981E-2</v>
      </c>
      <c r="AQ68" s="70"/>
    </row>
    <row r="69" spans="1:43" x14ac:dyDescent="0.35">
      <c r="A69" s="1" t="s">
        <v>144</v>
      </c>
      <c r="B69" s="26">
        <v>51.604999999999997</v>
      </c>
      <c r="C69" s="26">
        <v>51.615000000000002</v>
      </c>
      <c r="D69" s="26">
        <v>63.339999999999996</v>
      </c>
      <c r="E69" s="26">
        <v>78.300000000000011</v>
      </c>
      <c r="F69" s="26">
        <v>87.4</v>
      </c>
      <c r="G69" s="26">
        <f>87633703/(10^6)</f>
        <v>87.633702999999997</v>
      </c>
      <c r="H69" s="26">
        <f>AA69</f>
        <v>88.016767000000002</v>
      </c>
      <c r="I69" s="26">
        <f>AE69</f>
        <v>88.516166999999996</v>
      </c>
      <c r="J69" s="26">
        <f>AI69</f>
        <v>90.055539999999993</v>
      </c>
      <c r="K69" s="26">
        <f>AM69</f>
        <v>104.328017</v>
      </c>
      <c r="L69" s="30">
        <f t="shared" si="171"/>
        <v>0.15848527475377994</v>
      </c>
      <c r="M69" s="44"/>
      <c r="N69" s="17"/>
      <c r="P69" s="26">
        <f>78297715/(10^6)</f>
        <v>78.297714999999997</v>
      </c>
      <c r="Q69" s="26">
        <f>78392895/(10^6)</f>
        <v>78.392894999999996</v>
      </c>
      <c r="R69" s="26">
        <f>82270961/(10^6)</f>
        <v>82.270961</v>
      </c>
      <c r="S69" s="26">
        <f>F69</f>
        <v>87.4</v>
      </c>
      <c r="T69" s="26">
        <f>87499373/(10^6)</f>
        <v>87.499373000000006</v>
      </c>
      <c r="U69" s="26">
        <f>87523704/(10^6)</f>
        <v>87.523703999999995</v>
      </c>
      <c r="V69" s="26">
        <f>87586843/(10^6)</f>
        <v>87.586843000000002</v>
      </c>
      <c r="W69" s="26">
        <f>G69</f>
        <v>87.633702999999997</v>
      </c>
      <c r="X69" s="26">
        <f>87686355/(10^6)</f>
        <v>87.686355000000006</v>
      </c>
      <c r="Y69" s="26">
        <f>87729939/10^6</f>
        <v>87.729939000000002</v>
      </c>
      <c r="Z69" s="26">
        <f>87845934/10^6</f>
        <v>87.845934</v>
      </c>
      <c r="AA69" s="26">
        <f>88016767/10^6</f>
        <v>88.016767000000002</v>
      </c>
      <c r="AB69" s="26">
        <f>88108094/10^6</f>
        <v>88.108093999999994</v>
      </c>
      <c r="AC69" s="26">
        <f>88172052/10^6</f>
        <v>88.172051999999994</v>
      </c>
      <c r="AD69" s="26">
        <f>88352034/10^6</f>
        <v>88.352034000000003</v>
      </c>
      <c r="AE69" s="26">
        <f>88516167/10^6</f>
        <v>88.516166999999996</v>
      </c>
      <c r="AF69" s="26">
        <f>88910643/10^6</f>
        <v>88.910642999999993</v>
      </c>
      <c r="AG69" s="26">
        <f>89171274/10^6</f>
        <v>89.171273999999997</v>
      </c>
      <c r="AH69" s="26">
        <f>89679747/10^6</f>
        <v>89.679747000000006</v>
      </c>
      <c r="AI69" s="26">
        <f>90055540/10^6</f>
        <v>90.055539999999993</v>
      </c>
      <c r="AJ69" s="26">
        <f>103243415/10^6</f>
        <v>103.243415</v>
      </c>
      <c r="AK69" s="26">
        <f>103560579/10^6</f>
        <v>103.560579</v>
      </c>
      <c r="AL69" s="26">
        <f>103923212/10^6</f>
        <v>103.92321200000001</v>
      </c>
      <c r="AM69" s="26">
        <f>104328017/10^6</f>
        <v>104.328017</v>
      </c>
      <c r="AN69" s="26">
        <f>104525221/10^6</f>
        <v>104.525221</v>
      </c>
      <c r="AO69" s="68">
        <f>IFERROR(AN69/AJ69-1,"")</f>
        <v>1.241537777494095E-2</v>
      </c>
      <c r="AP69" s="68">
        <f>IFERROR(AN69/AM69-1,"")</f>
        <v>1.8902305025121358E-3</v>
      </c>
      <c r="AQ69" s="68"/>
    </row>
    <row r="70" spans="1:43" x14ac:dyDescent="0.35">
      <c r="A70" s="1" t="s">
        <v>183</v>
      </c>
      <c r="B70" s="35">
        <v>3.53</v>
      </c>
      <c r="C70" s="35">
        <v>3.1</v>
      </c>
      <c r="D70" s="35">
        <v>7.91</v>
      </c>
      <c r="E70" s="35">
        <v>10.81</v>
      </c>
      <c r="F70" s="35">
        <v>12.37</v>
      </c>
      <c r="G70" s="35">
        <v>21.26</v>
      </c>
      <c r="H70" s="35">
        <v>26.01</v>
      </c>
      <c r="I70" s="35">
        <v>34.65</v>
      </c>
      <c r="J70" s="35">
        <v>42.83</v>
      </c>
      <c r="K70" s="35">
        <v>52.35</v>
      </c>
      <c r="L70" s="30">
        <f>K70/J70-1</f>
        <v>0.22227410693439187</v>
      </c>
      <c r="M70" s="44"/>
      <c r="N70" s="17"/>
      <c r="P70" s="35">
        <v>4.93</v>
      </c>
      <c r="Q70" s="35">
        <v>1.83</v>
      </c>
      <c r="R70" s="35">
        <v>1.95</v>
      </c>
      <c r="S70" s="35">
        <v>3.65</v>
      </c>
      <c r="T70" s="35">
        <v>4.01</v>
      </c>
      <c r="U70" s="35">
        <v>5.13</v>
      </c>
      <c r="V70" s="35">
        <v>5.25</v>
      </c>
      <c r="W70" s="35">
        <v>6.87</v>
      </c>
      <c r="X70" s="35">
        <v>5.85</v>
      </c>
      <c r="Y70" s="35">
        <v>6.19</v>
      </c>
      <c r="Z70" s="35">
        <v>6.69</v>
      </c>
      <c r="AA70" s="35">
        <v>7.28</v>
      </c>
      <c r="AB70" s="35">
        <v>7.8479999999999999</v>
      </c>
      <c r="AC70" s="35">
        <v>8.43</v>
      </c>
      <c r="AD70" s="35">
        <v>8.93</v>
      </c>
      <c r="AE70" s="35">
        <v>9.43</v>
      </c>
      <c r="AF70" s="35">
        <v>9.9</v>
      </c>
      <c r="AG70" s="35">
        <v>10.36</v>
      </c>
      <c r="AH70" s="35">
        <v>10.9</v>
      </c>
      <c r="AI70" s="35">
        <v>11.65</v>
      </c>
      <c r="AJ70" s="35">
        <v>11.69</v>
      </c>
      <c r="AK70" s="35">
        <v>12.76</v>
      </c>
      <c r="AL70" s="35">
        <v>13.52</v>
      </c>
      <c r="AM70" s="35">
        <v>14.35</v>
      </c>
      <c r="AN70" s="35">
        <v>15.31</v>
      </c>
      <c r="AO70" s="68">
        <f>IFERROR(AN70/AJ70-1,"")</f>
        <v>0.30966638152266901</v>
      </c>
      <c r="AP70" s="68">
        <f>IFERROR(AN70/AM70-1,"")</f>
        <v>6.689895470383278E-2</v>
      </c>
      <c r="AQ70" s="68"/>
    </row>
    <row r="71" spans="1:43" s="2" customFormat="1" x14ac:dyDescent="0.35">
      <c r="A71" s="2" t="s">
        <v>30</v>
      </c>
      <c r="B71" s="4">
        <f t="shared" ref="B71:H71" si="181">B152/B69</f>
        <v>59.36595291153958</v>
      </c>
      <c r="C71" s="4">
        <f t="shared" si="181"/>
        <v>63.007846556233652</v>
      </c>
      <c r="D71" s="4">
        <f t="shared" si="181"/>
        <v>82.516735080517819</v>
      </c>
      <c r="E71" s="4">
        <f t="shared" si="181"/>
        <v>119.21149425287355</v>
      </c>
      <c r="F71" s="4">
        <f t="shared" si="181"/>
        <v>157.95686498855835</v>
      </c>
      <c r="G71" s="4">
        <f t="shared" si="181"/>
        <v>179.57531704440242</v>
      </c>
      <c r="H71" s="4">
        <f t="shared" si="181"/>
        <v>206.47645465096443</v>
      </c>
      <c r="I71" s="4">
        <f t="shared" ref="I71:J71" si="182">I152/I69</f>
        <v>239.67203640889699</v>
      </c>
      <c r="J71" s="4">
        <f t="shared" si="182"/>
        <v>279.969672049049</v>
      </c>
      <c r="K71" s="4">
        <f t="shared" ref="K71" si="183">K152/K69</f>
        <v>417.58092651181136</v>
      </c>
      <c r="L71" s="90">
        <f t="shared" si="171"/>
        <v>0.49152200470718732</v>
      </c>
      <c r="M71" s="44"/>
      <c r="N71" s="17"/>
      <c r="P71" s="4">
        <f t="shared" ref="P71:AD71" si="184">P152/P69</f>
        <v>124.2227822357268</v>
      </c>
      <c r="Q71" s="4">
        <f t="shared" si="184"/>
        <v>126.02864073332157</v>
      </c>
      <c r="R71" s="4">
        <f t="shared" si="184"/>
        <v>132.73869500564118</v>
      </c>
      <c r="S71" s="4">
        <f t="shared" si="184"/>
        <v>157.95686498855835</v>
      </c>
      <c r="T71" s="4">
        <f t="shared" si="184"/>
        <v>161.97418923219024</v>
      </c>
      <c r="U71" s="4">
        <f t="shared" si="184"/>
        <v>167.11906982364457</v>
      </c>
      <c r="V71" s="4">
        <f t="shared" si="184"/>
        <v>172.40306286641703</v>
      </c>
      <c r="W71" s="4">
        <f t="shared" si="184"/>
        <v>179.57531704440242</v>
      </c>
      <c r="X71" s="4">
        <f t="shared" si="184"/>
        <v>185.65271643461514</v>
      </c>
      <c r="Y71" s="4">
        <f t="shared" si="184"/>
        <v>192.13725886666811</v>
      </c>
      <c r="Z71" s="4">
        <f t="shared" si="184"/>
        <v>199.02230193147014</v>
      </c>
      <c r="AA71" s="4">
        <f t="shared" si="184"/>
        <v>206.47645465096443</v>
      </c>
      <c r="AB71" s="4">
        <f t="shared" si="184"/>
        <v>212.00912597201344</v>
      </c>
      <c r="AC71" s="4">
        <f t="shared" si="184"/>
        <v>220.78787505138254</v>
      </c>
      <c r="AD71" s="4">
        <f t="shared" si="184"/>
        <v>229.96686188345143</v>
      </c>
      <c r="AE71" s="4">
        <f t="shared" ref="AE71" si="185">AE152/AE69</f>
        <v>239.67203640889699</v>
      </c>
      <c r="AF71" s="4">
        <f t="shared" ref="AF71:AK71" si="186">AF152/AF69</f>
        <v>246.04489700968651</v>
      </c>
      <c r="AG71" s="111">
        <f t="shared" si="186"/>
        <v>256.75163057555972</v>
      </c>
      <c r="AH71" s="111">
        <f t="shared" si="186"/>
        <v>268.53655151368798</v>
      </c>
      <c r="AI71" s="4">
        <f t="shared" si="186"/>
        <v>279.969672049049</v>
      </c>
      <c r="AJ71" s="4">
        <f t="shared" si="186"/>
        <v>373.40037618864119</v>
      </c>
      <c r="AK71" s="4">
        <f t="shared" si="186"/>
        <v>387.63456507905391</v>
      </c>
      <c r="AL71" s="4">
        <f t="shared" ref="AL71:AM71" si="187">AL152/AL69</f>
        <v>402.25334836648437</v>
      </c>
      <c r="AM71" s="4">
        <f t="shared" si="187"/>
        <v>417.58092651181136</v>
      </c>
      <c r="AN71" s="4">
        <f>AN152/AN69</f>
        <v>428.8645321304798</v>
      </c>
      <c r="AO71" s="68">
        <f>IFERROR(AN71/AJ71-1,"")</f>
        <v>0.14853802909351699</v>
      </c>
      <c r="AP71" s="68">
        <f>IFERROR(AN71/AM71-1,"")</f>
        <v>2.7021362572577479E-2</v>
      </c>
      <c r="AQ71" s="70"/>
    </row>
    <row r="72" spans="1:43" s="2" customFormat="1" x14ac:dyDescent="0.35">
      <c r="A72" s="2" t="s">
        <v>207</v>
      </c>
      <c r="B72" s="4"/>
      <c r="C72" s="4"/>
      <c r="D72" s="4"/>
      <c r="E72" s="4"/>
      <c r="F72" s="4">
        <f t="shared" ref="F72:K72" si="188">F68+F67</f>
        <v>1001.4199999999994</v>
      </c>
      <c r="G72" s="4">
        <f t="shared" si="188"/>
        <v>1740.8499999999995</v>
      </c>
      <c r="H72" s="4">
        <f t="shared" si="188"/>
        <v>2282.9199999999992</v>
      </c>
      <c r="I72" s="4">
        <f t="shared" si="188"/>
        <v>3057.1699999999992</v>
      </c>
      <c r="J72" s="4">
        <f t="shared" si="188"/>
        <v>3820.680000000003</v>
      </c>
      <c r="K72" s="4">
        <f t="shared" si="188"/>
        <v>5403.8300000000054</v>
      </c>
      <c r="L72" s="12">
        <f>K72/J72-1</f>
        <v>0.41436341174869429</v>
      </c>
      <c r="M72" s="44"/>
      <c r="N72" s="17"/>
      <c r="P72" s="4"/>
      <c r="Q72" s="4"/>
      <c r="R72" s="4"/>
      <c r="S72" s="4">
        <f t="shared" ref="S72:Y72" si="189">S68+S67</f>
        <v>312.85000000000002</v>
      </c>
      <c r="T72" s="4">
        <f t="shared" si="189"/>
        <v>351.06000000000006</v>
      </c>
      <c r="U72" s="4">
        <f t="shared" si="189"/>
        <v>430.97</v>
      </c>
      <c r="V72" s="4">
        <f t="shared" si="189"/>
        <v>459.36999999999989</v>
      </c>
      <c r="W72" s="4">
        <f t="shared" si="189"/>
        <v>481.75</v>
      </c>
      <c r="X72" s="4">
        <f t="shared" si="189"/>
        <v>512.46999999999991</v>
      </c>
      <c r="Y72" s="4">
        <f t="shared" si="189"/>
        <v>542.73999999999978</v>
      </c>
      <c r="Z72" s="4">
        <f t="shared" ref="Z72:AA72" si="190">Z68+Z67</f>
        <v>587.4299999999995</v>
      </c>
      <c r="AA72" s="4">
        <f t="shared" si="190"/>
        <v>640.27999999999952</v>
      </c>
      <c r="AB72" s="4">
        <f t="shared" ref="AB72:AC72" si="191">AB68+AB67</f>
        <v>691.22</v>
      </c>
      <c r="AC72" s="4">
        <f t="shared" si="191"/>
        <v>743.08000000000254</v>
      </c>
      <c r="AD72" s="4">
        <f t="shared" ref="AD72:AE72" si="192">AD68+AD67</f>
        <v>788.20999999999788</v>
      </c>
      <c r="AE72" s="4">
        <f t="shared" si="192"/>
        <v>834.65999999999951</v>
      </c>
      <c r="AF72" s="4">
        <f t="shared" ref="AF72:AG72" si="193">AF68+AF67</f>
        <v>877.68000000000006</v>
      </c>
      <c r="AG72" s="4">
        <f t="shared" si="193"/>
        <v>922.24999999999966</v>
      </c>
      <c r="AH72" s="4">
        <f t="shared" ref="AH72:AI72" si="194">AH68+AH67</f>
        <v>973.83000000000038</v>
      </c>
      <c r="AI72" s="4">
        <f t="shared" si="194"/>
        <v>1046.9200000000014</v>
      </c>
      <c r="AJ72" s="4">
        <f t="shared" ref="AJ72" si="195">AJ68+AJ67</f>
        <v>1188.9099999999989</v>
      </c>
      <c r="AK72" s="4">
        <f t="shared" ref="AK72:AL72" si="196">AK68+AK67</f>
        <v>1318.4700000000048</v>
      </c>
      <c r="AL72" s="4">
        <f t="shared" si="196"/>
        <v>1402.0000000000025</v>
      </c>
      <c r="AM72" s="4">
        <f t="shared" ref="AM72" si="197">AM68+AM67</f>
        <v>1494.4499999999996</v>
      </c>
      <c r="AN72" s="4">
        <f>AN68+AN67</f>
        <v>1598.5099999999989</v>
      </c>
      <c r="AO72" s="70">
        <f>IFERROR(AN72/AJ72-1,"")</f>
        <v>0.34451724689000862</v>
      </c>
      <c r="AP72" s="70">
        <f>IFERROR(AN72/AM72-1,"")</f>
        <v>6.9630967914616981E-2</v>
      </c>
      <c r="AQ72" s="70"/>
    </row>
    <row r="73" spans="1:43" s="2" customFormat="1" x14ac:dyDescent="0.35">
      <c r="B73" s="4"/>
      <c r="C73" s="4"/>
      <c r="D73" s="4"/>
      <c r="E73" s="4"/>
      <c r="F73" s="4"/>
      <c r="G73" s="4"/>
      <c r="H73" s="4"/>
      <c r="I73" s="4"/>
      <c r="J73" s="4"/>
      <c r="K73" s="4"/>
      <c r="L73" s="4"/>
      <c r="M73" s="44"/>
      <c r="N73" s="17"/>
      <c r="P73" s="4"/>
      <c r="Q73" s="4"/>
      <c r="R73" s="34"/>
      <c r="S73" s="4"/>
      <c r="T73" s="4"/>
      <c r="U73" s="34"/>
      <c r="V73" s="34"/>
      <c r="W73" s="34"/>
      <c r="X73" s="34"/>
      <c r="Y73" s="34"/>
      <c r="Z73" s="34"/>
      <c r="AA73" s="34"/>
      <c r="AB73" s="4"/>
      <c r="AC73" s="4"/>
      <c r="AD73" s="4"/>
      <c r="AE73" s="4"/>
      <c r="AF73" s="4"/>
      <c r="AG73" s="4"/>
      <c r="AH73" s="4"/>
      <c r="AI73" s="4"/>
      <c r="AJ73" s="4"/>
      <c r="AK73" s="4"/>
      <c r="AL73" s="4"/>
      <c r="AM73" s="4"/>
      <c r="AN73" s="4"/>
      <c r="AO73" s="69"/>
      <c r="AP73" s="69"/>
      <c r="AQ73" s="69"/>
    </row>
    <row r="74" spans="1:43" s="2" customFormat="1" x14ac:dyDescent="0.35">
      <c r="B74" s="4"/>
      <c r="C74" s="4"/>
      <c r="D74" s="4"/>
      <c r="E74" s="4"/>
      <c r="F74" s="12"/>
      <c r="G74" s="12"/>
      <c r="H74" s="12"/>
      <c r="I74" s="12"/>
      <c r="J74" s="12"/>
      <c r="K74" s="12"/>
      <c r="L74" s="12"/>
      <c r="M74" s="92"/>
      <c r="N74" s="17"/>
      <c r="O74" s="93"/>
      <c r="P74" s="12"/>
      <c r="Q74" s="12"/>
      <c r="R74" s="12"/>
      <c r="S74" s="12"/>
      <c r="T74" s="12"/>
      <c r="U74" s="12"/>
      <c r="V74" s="12"/>
      <c r="W74" s="12"/>
      <c r="X74" s="12"/>
      <c r="Y74" s="12"/>
      <c r="Z74" s="12"/>
      <c r="AA74" s="12"/>
      <c r="AB74" s="12"/>
      <c r="AC74" s="12"/>
      <c r="AD74" s="12"/>
      <c r="AE74" s="12"/>
      <c r="AF74" s="12"/>
      <c r="AG74" s="12"/>
      <c r="AH74" s="12"/>
      <c r="AI74" s="12"/>
      <c r="AJ74" s="12"/>
      <c r="AK74" s="12"/>
      <c r="AL74" s="12"/>
      <c r="AM74" s="12"/>
      <c r="AN74" s="12"/>
      <c r="AO74" s="69"/>
      <c r="AP74" s="69"/>
      <c r="AQ74" s="69"/>
    </row>
    <row r="75" spans="1:43" s="2" customFormat="1" x14ac:dyDescent="0.35">
      <c r="A75" s="2" t="s">
        <v>222</v>
      </c>
      <c r="B75" s="24" t="str">
        <f>A305</f>
        <v>Reclassification Items included under line items as below</v>
      </c>
      <c r="C75" s="24"/>
      <c r="D75" s="24"/>
      <c r="E75" s="24"/>
      <c r="F75" s="77"/>
      <c r="G75" s="77"/>
      <c r="H75" s="77"/>
      <c r="I75" s="77"/>
      <c r="J75" s="77"/>
      <c r="K75" s="77"/>
      <c r="L75" s="24"/>
      <c r="P75" s="24"/>
      <c r="Q75" s="24"/>
      <c r="R75" s="43"/>
      <c r="S75" s="77"/>
      <c r="T75" s="77"/>
      <c r="U75" s="77"/>
      <c r="V75" s="77"/>
      <c r="W75" s="77"/>
      <c r="X75" s="77"/>
      <c r="Y75" s="77"/>
      <c r="Z75" s="77"/>
      <c r="AA75" s="77"/>
      <c r="AB75" s="77"/>
      <c r="AC75" s="77"/>
      <c r="AD75" s="77"/>
      <c r="AE75" s="77"/>
      <c r="AF75" s="77"/>
      <c r="AG75" s="77"/>
      <c r="AH75" s="77"/>
      <c r="AI75" s="77"/>
      <c r="AJ75" s="77"/>
      <c r="AK75" s="77"/>
      <c r="AL75" s="77"/>
      <c r="AM75" s="77"/>
      <c r="AN75" s="77"/>
      <c r="AO75" s="69"/>
      <c r="AP75" s="69"/>
      <c r="AQ75" s="69"/>
    </row>
    <row r="76" spans="1:43" s="2" customFormat="1" x14ac:dyDescent="0.35">
      <c r="A76" s="1" t="s">
        <v>254</v>
      </c>
      <c r="B76" s="26">
        <v>7.47</v>
      </c>
      <c r="C76" s="26">
        <v>14.45</v>
      </c>
      <c r="D76" s="26">
        <v>33.380000000000003</v>
      </c>
      <c r="E76" s="26">
        <v>38.4</v>
      </c>
      <c r="F76" s="26">
        <v>16.739999999999998</v>
      </c>
      <c r="G76" s="26">
        <v>13.18</v>
      </c>
      <c r="H76" s="26">
        <f>SUM(X76:AA76)</f>
        <v>104.08000000000001</v>
      </c>
      <c r="I76" s="26">
        <f>SUM(AB76:AE76)</f>
        <v>99.33</v>
      </c>
      <c r="J76" s="26">
        <f t="shared" ref="J76:J81" si="198">SUM(AF76:AI76)</f>
        <v>452.99</v>
      </c>
      <c r="K76" s="26">
        <f t="shared" ref="K76:K81" si="199">SUM(AJ76:AM76)</f>
        <v>827.40000000000009</v>
      </c>
      <c r="L76" s="38"/>
      <c r="M76" s="1"/>
      <c r="N76" s="1"/>
      <c r="O76" s="1"/>
      <c r="P76" s="35">
        <v>1.25</v>
      </c>
      <c r="Q76" s="35">
        <v>7.71</v>
      </c>
      <c r="R76" s="35">
        <v>0.05</v>
      </c>
      <c r="S76" s="35">
        <v>7.73</v>
      </c>
      <c r="T76" s="35">
        <v>2.2000000000000002</v>
      </c>
      <c r="U76" s="35">
        <v>2.36</v>
      </c>
      <c r="V76" s="35">
        <v>-7.0000000000000007E-2</v>
      </c>
      <c r="W76" s="35">
        <v>8.69</v>
      </c>
      <c r="X76" s="35">
        <v>15.43</v>
      </c>
      <c r="Y76" s="35">
        <v>23.270000000000003</v>
      </c>
      <c r="Z76" s="35">
        <v>28.89</v>
      </c>
      <c r="AA76" s="35">
        <v>36.490000000000009</v>
      </c>
      <c r="AB76" s="35">
        <v>22.729999999999997</v>
      </c>
      <c r="AC76" s="35">
        <v>23.060000000000002</v>
      </c>
      <c r="AD76" s="35">
        <v>24.470000000000006</v>
      </c>
      <c r="AE76" s="35">
        <v>29.069999999999993</v>
      </c>
      <c r="AF76" s="35">
        <v>30.94</v>
      </c>
      <c r="AG76" s="35">
        <v>95.26</v>
      </c>
      <c r="AH76" s="35">
        <v>153.78000000000003</v>
      </c>
      <c r="AI76" s="35">
        <v>173.01</v>
      </c>
      <c r="AJ76" s="35">
        <v>192.55</v>
      </c>
      <c r="AK76" s="35">
        <v>213.24</v>
      </c>
      <c r="AL76" s="35">
        <v>201.15000000000003</v>
      </c>
      <c r="AM76" s="35">
        <v>220.46000000000004</v>
      </c>
      <c r="AN76" s="35">
        <v>234.21</v>
      </c>
      <c r="AO76" s="68">
        <f t="shared" ref="AO76:AO82" si="200">IFERROR(AN76/AJ76-1,"")</f>
        <v>0.21635938717216296</v>
      </c>
      <c r="AP76" s="68">
        <f t="shared" ref="AP76:AP82" si="201">IFERROR(AN76/AM76-1,"")</f>
        <v>6.236959085548377E-2</v>
      </c>
      <c r="AQ76" s="75"/>
    </row>
    <row r="77" spans="1:43" s="2" customFormat="1" x14ac:dyDescent="0.35">
      <c r="A77" s="1" t="s">
        <v>196</v>
      </c>
      <c r="B77" s="26">
        <v>2.4500000000000002</v>
      </c>
      <c r="C77" s="26">
        <v>6.89</v>
      </c>
      <c r="D77" s="26">
        <v>31.37</v>
      </c>
      <c r="E77" s="26">
        <v>28.57</v>
      </c>
      <c r="F77" s="26">
        <v>13.91</v>
      </c>
      <c r="G77" s="26">
        <v>11.51</v>
      </c>
      <c r="H77" s="26">
        <f t="shared" ref="H77:H81" si="202">SUM(X77:AA77)</f>
        <v>24.349999999999998</v>
      </c>
      <c r="I77" s="26">
        <f t="shared" ref="I77:I81" si="203">SUM(AB77:AE77)</f>
        <v>45.849999999999994</v>
      </c>
      <c r="J77" s="26">
        <f t="shared" si="198"/>
        <v>42.870000000000005</v>
      </c>
      <c r="K77" s="26">
        <f t="shared" si="199"/>
        <v>63.34</v>
      </c>
      <c r="L77" s="38"/>
      <c r="M77" s="1"/>
      <c r="N77" s="1"/>
      <c r="O77" s="1"/>
      <c r="P77" s="35">
        <v>0.82</v>
      </c>
      <c r="Q77" s="35">
        <v>1.84</v>
      </c>
      <c r="R77" s="35">
        <v>3.22</v>
      </c>
      <c r="S77" s="35">
        <v>8.0299999999999994</v>
      </c>
      <c r="T77" s="35">
        <v>1.9</v>
      </c>
      <c r="U77" s="35">
        <v>1.96</v>
      </c>
      <c r="V77" s="35">
        <v>2.37</v>
      </c>
      <c r="W77" s="35">
        <v>5.28</v>
      </c>
      <c r="X77" s="35">
        <v>11.54</v>
      </c>
      <c r="Y77" s="35">
        <v>3.9700000000000024</v>
      </c>
      <c r="Z77" s="35">
        <v>4.41</v>
      </c>
      <c r="AA77" s="35">
        <v>4.4299999999999962</v>
      </c>
      <c r="AB77" s="35">
        <v>16.79</v>
      </c>
      <c r="AC77" s="35">
        <v>11.590000000000003</v>
      </c>
      <c r="AD77" s="35">
        <v>6.53</v>
      </c>
      <c r="AE77" s="35">
        <v>10.939999999999991</v>
      </c>
      <c r="AF77" s="35">
        <v>9.07</v>
      </c>
      <c r="AG77" s="35">
        <v>9.2199999999999989</v>
      </c>
      <c r="AH77" s="35">
        <v>11.259999999999998</v>
      </c>
      <c r="AI77" s="35">
        <v>13.320000000000007</v>
      </c>
      <c r="AJ77" s="35">
        <v>13.91</v>
      </c>
      <c r="AK77" s="35">
        <v>14.590000000000003</v>
      </c>
      <c r="AL77" s="35">
        <v>14.619999999999994</v>
      </c>
      <c r="AM77" s="35">
        <v>20.220000000000006</v>
      </c>
      <c r="AN77" s="35">
        <v>20.229999999999997</v>
      </c>
      <c r="AO77" s="68">
        <f t="shared" si="200"/>
        <v>0.45434938892882792</v>
      </c>
      <c r="AP77" s="68">
        <f t="shared" si="201"/>
        <v>4.945598417402941E-4</v>
      </c>
      <c r="AQ77" s="75"/>
    </row>
    <row r="78" spans="1:43" s="2" customFormat="1" x14ac:dyDescent="0.35">
      <c r="A78" s="1" t="s">
        <v>197</v>
      </c>
      <c r="B78" s="26">
        <v>15.56</v>
      </c>
      <c r="C78" s="26">
        <v>12.28</v>
      </c>
      <c r="D78" s="26">
        <v>21.64</v>
      </c>
      <c r="E78" s="26">
        <v>70.17</v>
      </c>
      <c r="F78" s="26">
        <v>124.47</v>
      </c>
      <c r="G78" s="26">
        <v>127.78</v>
      </c>
      <c r="H78" s="26">
        <f t="shared" si="202"/>
        <v>162.34</v>
      </c>
      <c r="I78" s="26">
        <f t="shared" si="203"/>
        <v>343.3</v>
      </c>
      <c r="J78" s="26">
        <f t="shared" si="198"/>
        <v>509.93000000000006</v>
      </c>
      <c r="K78" s="26">
        <f t="shared" si="199"/>
        <v>583.39</v>
      </c>
      <c r="L78" s="38"/>
      <c r="M78" s="1"/>
      <c r="N78" s="1"/>
      <c r="O78" s="1"/>
      <c r="P78" s="35">
        <v>21.2</v>
      </c>
      <c r="Q78" s="35">
        <f>51.23-P78</f>
        <v>30.029999999999998</v>
      </c>
      <c r="R78" s="35">
        <v>30.94</v>
      </c>
      <c r="S78" s="35">
        <v>42.3</v>
      </c>
      <c r="T78" s="35">
        <v>46.52</v>
      </c>
      <c r="U78" s="35">
        <f>77.79-T78</f>
        <v>31.270000000000003</v>
      </c>
      <c r="V78" s="35">
        <v>28.14</v>
      </c>
      <c r="W78" s="35">
        <v>21.85</v>
      </c>
      <c r="X78" s="35">
        <v>26.39</v>
      </c>
      <c r="Y78" s="35">
        <v>19.189999999999998</v>
      </c>
      <c r="Z78" s="35">
        <v>21.680000000000007</v>
      </c>
      <c r="AA78" s="35">
        <v>95.08</v>
      </c>
      <c r="AB78" s="35">
        <v>74.83</v>
      </c>
      <c r="AC78" s="35">
        <v>85.060000000000016</v>
      </c>
      <c r="AD78" s="35">
        <v>80.949999999999974</v>
      </c>
      <c r="AE78" s="35">
        <v>102.46000000000004</v>
      </c>
      <c r="AF78" s="35">
        <v>100.01</v>
      </c>
      <c r="AG78" s="35">
        <v>118.65000000000002</v>
      </c>
      <c r="AH78" s="35">
        <v>155.99999999999994</v>
      </c>
      <c r="AI78" s="35">
        <v>135.2700000000001</v>
      </c>
      <c r="AJ78" s="35">
        <v>197.77</v>
      </c>
      <c r="AK78" s="35">
        <v>124.72999999999999</v>
      </c>
      <c r="AL78" s="35">
        <v>149.50999999999996</v>
      </c>
      <c r="AM78" s="35">
        <v>111.38</v>
      </c>
      <c r="AN78" s="35">
        <v>120.03</v>
      </c>
      <c r="AO78" s="68">
        <f t="shared" si="200"/>
        <v>-0.3930828740456086</v>
      </c>
      <c r="AP78" s="68">
        <f t="shared" si="201"/>
        <v>7.7662057820075514E-2</v>
      </c>
      <c r="AQ78" s="75"/>
    </row>
    <row r="79" spans="1:43" s="2" customFormat="1" x14ac:dyDescent="0.35">
      <c r="A79" s="1" t="s">
        <v>243</v>
      </c>
      <c r="B79" s="26">
        <v>0</v>
      </c>
      <c r="C79" s="26">
        <v>4.75</v>
      </c>
      <c r="D79" s="26">
        <v>36.909999999999997</v>
      </c>
      <c r="E79" s="26">
        <v>121.69</v>
      </c>
      <c r="F79" s="26">
        <v>120</v>
      </c>
      <c r="G79" s="26">
        <v>136.72</v>
      </c>
      <c r="H79" s="26">
        <f t="shared" si="202"/>
        <v>178.81</v>
      </c>
      <c r="I79" s="26">
        <f t="shared" si="203"/>
        <v>321.3</v>
      </c>
      <c r="J79" s="26">
        <f t="shared" si="198"/>
        <v>351.05000000000007</v>
      </c>
      <c r="K79" s="26">
        <f t="shared" si="199"/>
        <v>493.37</v>
      </c>
      <c r="L79" s="38"/>
      <c r="M79" s="1"/>
      <c r="N79" s="1"/>
      <c r="O79" s="1"/>
      <c r="P79" s="35">
        <v>27.85</v>
      </c>
      <c r="Q79" s="35">
        <f>60.27-P79</f>
        <v>32.42</v>
      </c>
      <c r="R79" s="35">
        <f>83.02-60.27</f>
        <v>22.749999999999993</v>
      </c>
      <c r="S79" s="35">
        <v>36.979999999999997</v>
      </c>
      <c r="T79" s="35">
        <v>38.69</v>
      </c>
      <c r="U79" s="35">
        <f>84.57-T79</f>
        <v>45.879999999999995</v>
      </c>
      <c r="V79" s="35">
        <f>117.13-84.57</f>
        <v>32.56</v>
      </c>
      <c r="W79" s="35">
        <f>G79-SUM(T79:V79)</f>
        <v>19.590000000000003</v>
      </c>
      <c r="X79" s="35">
        <v>28.55</v>
      </c>
      <c r="Y79" s="35">
        <v>59.19</v>
      </c>
      <c r="Z79" s="35">
        <v>65.73</v>
      </c>
      <c r="AA79" s="35">
        <v>25.340000000000003</v>
      </c>
      <c r="AB79" s="35">
        <v>71.81</v>
      </c>
      <c r="AC79" s="35">
        <v>56.25</v>
      </c>
      <c r="AD79" s="35">
        <v>80.14</v>
      </c>
      <c r="AE79" s="35">
        <v>113.10000000000002</v>
      </c>
      <c r="AF79" s="35">
        <v>97.449999999999989</v>
      </c>
      <c r="AG79" s="35">
        <v>101.23000000000002</v>
      </c>
      <c r="AH79" s="35">
        <v>121.71000000000004</v>
      </c>
      <c r="AI79" s="35">
        <v>30.66</v>
      </c>
      <c r="AJ79" s="35">
        <v>138.81</v>
      </c>
      <c r="AK79" s="35">
        <v>204.8</v>
      </c>
      <c r="AL79" s="35">
        <v>51.879999999999995</v>
      </c>
      <c r="AM79" s="35">
        <v>97.88</v>
      </c>
      <c r="AN79" s="35">
        <v>141.13999999999999</v>
      </c>
      <c r="AO79" s="68">
        <f t="shared" si="200"/>
        <v>1.6785534183415995E-2</v>
      </c>
      <c r="AP79" s="68">
        <f t="shared" si="201"/>
        <v>0.44196975888843482</v>
      </c>
      <c r="AQ79" s="75"/>
    </row>
    <row r="80" spans="1:43" s="2" customFormat="1" x14ac:dyDescent="0.35">
      <c r="A80" s="1" t="s">
        <v>199</v>
      </c>
      <c r="B80" s="35">
        <v>12.59</v>
      </c>
      <c r="C80" s="35">
        <v>12.83</v>
      </c>
      <c r="D80" s="35">
        <v>9.49</v>
      </c>
      <c r="E80" s="26">
        <v>53.24</v>
      </c>
      <c r="F80" s="26">
        <v>115.4</v>
      </c>
      <c r="G80" s="26">
        <v>218.73</v>
      </c>
      <c r="H80" s="26">
        <f t="shared" si="202"/>
        <v>234.93000000000021</v>
      </c>
      <c r="I80" s="26">
        <f t="shared" si="203"/>
        <v>237.46</v>
      </c>
      <c r="J80" s="26">
        <f t="shared" si="198"/>
        <v>228.78</v>
      </c>
      <c r="K80" s="26">
        <f t="shared" si="199"/>
        <v>322.47000000000025</v>
      </c>
      <c r="L80" s="38"/>
      <c r="M80" s="1"/>
      <c r="N80" s="1"/>
      <c r="O80" s="1"/>
      <c r="P80" s="35">
        <v>16.899999999999977</v>
      </c>
      <c r="Q80" s="35">
        <v>38.5</v>
      </c>
      <c r="R80" s="35">
        <v>23.56</v>
      </c>
      <c r="S80" s="35">
        <v>36.44</v>
      </c>
      <c r="T80" s="35">
        <v>43.59</v>
      </c>
      <c r="U80" s="35">
        <v>54.6</v>
      </c>
      <c r="V80" s="35">
        <v>63.61</v>
      </c>
      <c r="W80" s="35">
        <v>56.93</v>
      </c>
      <c r="X80" s="35">
        <v>62.65</v>
      </c>
      <c r="Y80" s="35">
        <v>57.88</v>
      </c>
      <c r="Z80" s="35">
        <v>56.57</v>
      </c>
      <c r="AA80" s="35">
        <v>57.830000000000211</v>
      </c>
      <c r="AB80" s="35">
        <v>72.429999999999993</v>
      </c>
      <c r="AC80" s="35">
        <v>58.19</v>
      </c>
      <c r="AD80" s="35">
        <v>55.780000000000015</v>
      </c>
      <c r="AE80" s="35">
        <v>51.059999999999974</v>
      </c>
      <c r="AF80" s="35">
        <v>57.430000000000021</v>
      </c>
      <c r="AG80" s="35">
        <v>56.749999999999986</v>
      </c>
      <c r="AH80" s="35">
        <v>57.35</v>
      </c>
      <c r="AI80" s="35">
        <v>57.25</v>
      </c>
      <c r="AJ80" s="35">
        <v>73.820000000000022</v>
      </c>
      <c r="AK80" s="35">
        <v>80.730000000000217</v>
      </c>
      <c r="AL80" s="35">
        <v>82.80000000000004</v>
      </c>
      <c r="AM80" s="35">
        <v>85.12</v>
      </c>
      <c r="AN80" s="35">
        <v>107.16999999999994</v>
      </c>
      <c r="AO80" s="68">
        <f t="shared" si="200"/>
        <v>0.45177458683283556</v>
      </c>
      <c r="AP80" s="68">
        <f t="shared" si="201"/>
        <v>0.25904605263157832</v>
      </c>
      <c r="AQ80" s="75"/>
    </row>
    <row r="81" spans="1:43" s="2" customFormat="1" x14ac:dyDescent="0.35">
      <c r="A81" s="1" t="s">
        <v>227</v>
      </c>
      <c r="B81" s="26"/>
      <c r="C81" s="26">
        <v>16.7</v>
      </c>
      <c r="D81" s="26">
        <v>73.540000000000006</v>
      </c>
      <c r="E81" s="26">
        <v>88.48</v>
      </c>
      <c r="F81" s="26">
        <v>0.43</v>
      </c>
      <c r="G81" s="26">
        <v>0.31</v>
      </c>
      <c r="H81" s="26">
        <f t="shared" si="202"/>
        <v>46.13</v>
      </c>
      <c r="I81" s="26">
        <f t="shared" si="203"/>
        <v>190.99</v>
      </c>
      <c r="J81" s="26">
        <f t="shared" si="198"/>
        <v>92.559999999999988</v>
      </c>
      <c r="K81" s="26">
        <f t="shared" si="199"/>
        <v>81.33</v>
      </c>
      <c r="L81" s="38"/>
      <c r="M81" s="1"/>
      <c r="N81" s="1"/>
      <c r="O81" s="1"/>
      <c r="P81" s="35">
        <v>0.1</v>
      </c>
      <c r="Q81" s="35">
        <v>0.06</v>
      </c>
      <c r="R81" s="35">
        <v>0.27</v>
      </c>
      <c r="S81" s="96">
        <v>0</v>
      </c>
      <c r="T81" s="35">
        <v>0.1</v>
      </c>
      <c r="U81" s="35">
        <f>0.1-T81</f>
        <v>0</v>
      </c>
      <c r="V81" s="35">
        <v>0.16</v>
      </c>
      <c r="W81" s="35">
        <f>G81-SUM(T81:V81)</f>
        <v>4.9999999999999989E-2</v>
      </c>
      <c r="X81" s="35">
        <v>0</v>
      </c>
      <c r="Y81" s="35">
        <v>0.09</v>
      </c>
      <c r="Z81" s="35">
        <v>1.45</v>
      </c>
      <c r="AA81" s="35">
        <v>44.59</v>
      </c>
      <c r="AB81" s="35">
        <v>47.599999999999994</v>
      </c>
      <c r="AC81" s="35">
        <v>46.500000000000014</v>
      </c>
      <c r="AD81" s="35">
        <v>47.029999999999987</v>
      </c>
      <c r="AE81" s="35">
        <v>49.860000000000014</v>
      </c>
      <c r="AF81" s="35">
        <v>49.06</v>
      </c>
      <c r="AG81" s="35">
        <v>13.21</v>
      </c>
      <c r="AH81" s="35">
        <v>15.030000000000001</v>
      </c>
      <c r="AI81" s="35">
        <v>15.259999999999977</v>
      </c>
      <c r="AJ81" s="35">
        <v>16.510000000000002</v>
      </c>
      <c r="AK81" s="35">
        <v>17.27</v>
      </c>
      <c r="AL81" s="35">
        <v>14.300000000000004</v>
      </c>
      <c r="AM81" s="35">
        <v>33.249999999999993</v>
      </c>
      <c r="AN81" s="35">
        <v>18.3</v>
      </c>
      <c r="AO81" s="68">
        <f t="shared" si="200"/>
        <v>0.1084191399152028</v>
      </c>
      <c r="AP81" s="68">
        <f t="shared" si="201"/>
        <v>-0.44962406015037581</v>
      </c>
      <c r="AQ81" s="75"/>
    </row>
    <row r="82" spans="1:43" s="2" customFormat="1" x14ac:dyDescent="0.35">
      <c r="A82" s="2" t="s">
        <v>35</v>
      </c>
      <c r="B82" s="4">
        <f t="shared" ref="B82:H82" si="204">SUM(B76:B81)</f>
        <v>38.07</v>
      </c>
      <c r="C82" s="4">
        <f t="shared" si="204"/>
        <v>67.899999999999991</v>
      </c>
      <c r="D82" s="4">
        <f t="shared" si="204"/>
        <v>206.32999999999998</v>
      </c>
      <c r="E82" s="4">
        <f t="shared" si="204"/>
        <v>400.55</v>
      </c>
      <c r="F82" s="4">
        <f t="shared" si="204"/>
        <v>390.95</v>
      </c>
      <c r="G82" s="4">
        <f t="shared" si="204"/>
        <v>508.22999999999996</v>
      </c>
      <c r="H82" s="4">
        <f t="shared" si="204"/>
        <v>750.64000000000021</v>
      </c>
      <c r="I82" s="4">
        <f t="shared" ref="I82:J82" si="205">SUM(I76:I81)</f>
        <v>1238.23</v>
      </c>
      <c r="J82" s="4">
        <f t="shared" si="205"/>
        <v>1678.18</v>
      </c>
      <c r="K82" s="4">
        <f t="shared" ref="K82" si="206">SUM(K76:K81)</f>
        <v>2371.3000000000002</v>
      </c>
      <c r="L82" s="94"/>
      <c r="P82" s="4">
        <f t="shared" ref="P82:AD82" si="207">SUM(P76:P81)</f>
        <v>68.119999999999976</v>
      </c>
      <c r="Q82" s="4">
        <f t="shared" si="207"/>
        <v>110.56</v>
      </c>
      <c r="R82" s="4">
        <f t="shared" si="207"/>
        <v>80.789999999999992</v>
      </c>
      <c r="S82" s="4">
        <f t="shared" si="207"/>
        <v>131.47999999999999</v>
      </c>
      <c r="T82" s="4">
        <f t="shared" si="207"/>
        <v>133</v>
      </c>
      <c r="U82" s="4">
        <f t="shared" si="207"/>
        <v>136.07</v>
      </c>
      <c r="V82" s="4">
        <f t="shared" si="207"/>
        <v>126.77</v>
      </c>
      <c r="W82" s="4">
        <f t="shared" si="207"/>
        <v>112.39</v>
      </c>
      <c r="X82" s="4">
        <f t="shared" si="207"/>
        <v>144.56</v>
      </c>
      <c r="Y82" s="4">
        <f t="shared" si="207"/>
        <v>163.59</v>
      </c>
      <c r="Z82" s="4">
        <f t="shared" si="207"/>
        <v>178.73</v>
      </c>
      <c r="AA82" s="4">
        <f t="shared" si="207"/>
        <v>263.76000000000022</v>
      </c>
      <c r="AB82" s="4">
        <f t="shared" si="207"/>
        <v>306.18999999999994</v>
      </c>
      <c r="AC82" s="4">
        <f t="shared" si="207"/>
        <v>280.65000000000003</v>
      </c>
      <c r="AD82" s="4">
        <f t="shared" si="207"/>
        <v>294.89999999999998</v>
      </c>
      <c r="AE82" s="4">
        <f t="shared" ref="AE82:AF82" si="208">SUM(AE76:AE81)</f>
        <v>356.49</v>
      </c>
      <c r="AF82" s="4">
        <f t="shared" si="208"/>
        <v>343.96000000000004</v>
      </c>
      <c r="AG82" s="4">
        <f t="shared" ref="AG82:AH82" si="209">SUM(AG76:AG81)</f>
        <v>394.32</v>
      </c>
      <c r="AH82" s="4">
        <f t="shared" si="209"/>
        <v>515.13</v>
      </c>
      <c r="AI82" s="4">
        <f t="shared" ref="AI82" si="210">SUM(AI76:AI81)</f>
        <v>424.7700000000001</v>
      </c>
      <c r="AJ82" s="4">
        <f>SUM(AJ76:AJ81)</f>
        <v>633.37</v>
      </c>
      <c r="AK82" s="4">
        <f>SUM(AK76:AK81)</f>
        <v>655.36000000000024</v>
      </c>
      <c r="AL82" s="4">
        <f>SUM(AL76:AL81)</f>
        <v>514.26</v>
      </c>
      <c r="AM82" s="4">
        <f>SUM(AM76:AM81)</f>
        <v>568.31000000000006</v>
      </c>
      <c r="AN82" s="4">
        <f>SUM(AN76:AN81)</f>
        <v>641.07999999999993</v>
      </c>
      <c r="AO82" s="70">
        <f t="shared" si="200"/>
        <v>1.217297945908391E-2</v>
      </c>
      <c r="AP82" s="70">
        <f t="shared" si="201"/>
        <v>0.12804631275184297</v>
      </c>
      <c r="AQ82" s="75"/>
    </row>
    <row r="83" spans="1:43" x14ac:dyDescent="0.35">
      <c r="F83" s="7"/>
      <c r="G83" s="7"/>
      <c r="H83" s="39"/>
      <c r="I83" s="39"/>
      <c r="J83" s="39"/>
      <c r="K83" s="39"/>
      <c r="L83" s="7"/>
      <c r="P83" s="39"/>
      <c r="Q83" s="39"/>
      <c r="S83" s="39"/>
      <c r="T83" s="39"/>
    </row>
    <row r="84" spans="1:43" x14ac:dyDescent="0.35">
      <c r="P84" s="51"/>
      <c r="Q84" s="51"/>
      <c r="R84" s="82"/>
      <c r="S84" s="51"/>
      <c r="T84" s="51"/>
      <c r="U84" s="82"/>
      <c r="V84" s="82"/>
      <c r="W84" s="82"/>
      <c r="X84" s="82"/>
      <c r="Y84" s="82"/>
      <c r="Z84" s="82"/>
      <c r="AA84" s="82"/>
      <c r="AB84" s="82"/>
      <c r="AC84" s="82"/>
      <c r="AD84" s="82"/>
      <c r="AE84" s="82"/>
      <c r="AF84" s="82"/>
      <c r="AG84" s="82"/>
      <c r="AH84" s="82"/>
      <c r="AI84" s="82"/>
      <c r="AJ84" s="82"/>
      <c r="AK84" s="82"/>
      <c r="AL84" s="82"/>
      <c r="AM84" s="82"/>
      <c r="AN84" s="82"/>
    </row>
    <row r="85" spans="1:43" s="8" customFormat="1" x14ac:dyDescent="0.35">
      <c r="A85" s="8" t="s">
        <v>81</v>
      </c>
      <c r="B85" s="37">
        <f t="shared" ref="B85:H85" si="211">B58/B54</f>
        <v>0.28609803771689396</v>
      </c>
      <c r="C85" s="37">
        <f t="shared" si="211"/>
        <v>0.31572517264241601</v>
      </c>
      <c r="D85" s="37">
        <f t="shared" si="211"/>
        <v>0.27134497313891032</v>
      </c>
      <c r="E85" s="37">
        <f t="shared" si="211"/>
        <v>0.24927622565080124</v>
      </c>
      <c r="F85" s="37">
        <f t="shared" si="211"/>
        <v>0.21747645458243814</v>
      </c>
      <c r="G85" s="37">
        <f t="shared" si="211"/>
        <v>0.2175067693356231</v>
      </c>
      <c r="H85" s="37">
        <f t="shared" si="211"/>
        <v>0.22071322451790984</v>
      </c>
      <c r="I85" s="37">
        <f t="shared" ref="I85:J85" si="212">I58/I54</f>
        <v>0.20102287416399711</v>
      </c>
      <c r="J85" s="37">
        <f t="shared" si="212"/>
        <v>0.19196558218766463</v>
      </c>
      <c r="K85" s="37">
        <f t="shared" ref="K85" si="213">K58/K54</f>
        <v>0.19163820874780646</v>
      </c>
      <c r="L85" s="37"/>
      <c r="P85" s="37">
        <f t="shared" ref="P85:AD85" si="214">P58/P54</f>
        <v>0.17281200408281863</v>
      </c>
      <c r="Q85" s="37">
        <f t="shared" si="214"/>
        <v>0.21237075502044941</v>
      </c>
      <c r="R85" s="37">
        <f t="shared" si="214"/>
        <v>0.25877936656178879</v>
      </c>
      <c r="S85" s="37">
        <f t="shared" si="214"/>
        <v>0.23216388905247043</v>
      </c>
      <c r="T85" s="37">
        <f t="shared" si="214"/>
        <v>0.20050496501918302</v>
      </c>
      <c r="U85" s="37">
        <f t="shared" si="214"/>
        <v>0.22177129599846696</v>
      </c>
      <c r="V85" s="37">
        <f t="shared" si="214"/>
        <v>0.21181379528555611</v>
      </c>
      <c r="W85" s="37">
        <f t="shared" si="214"/>
        <v>0.23449252335251081</v>
      </c>
      <c r="X85" s="37">
        <f t="shared" si="214"/>
        <v>0.23011603531252767</v>
      </c>
      <c r="Y85" s="37">
        <f t="shared" si="214"/>
        <v>0.2342298107788478</v>
      </c>
      <c r="Z85" s="37">
        <f t="shared" si="214"/>
        <v>0.21656887643401354</v>
      </c>
      <c r="AA85" s="37">
        <f t="shared" si="214"/>
        <v>0.20644349619330493</v>
      </c>
      <c r="AB85" s="37">
        <f t="shared" si="214"/>
        <v>0.21399731339032435</v>
      </c>
      <c r="AC85" s="37">
        <f t="shared" si="214"/>
        <v>0.20435569337472687</v>
      </c>
      <c r="AD85" s="37">
        <f t="shared" si="214"/>
        <v>0.20386365901465076</v>
      </c>
      <c r="AE85" s="37">
        <f t="shared" ref="AE85:AF85" si="215">AE58/AE54</f>
        <v>0.18480740966869874</v>
      </c>
      <c r="AF85" s="37">
        <f t="shared" si="215"/>
        <v>0.19285724749139382</v>
      </c>
      <c r="AG85" s="37">
        <f t="shared" ref="AG85:AH85" si="216">AG58/AG54</f>
        <v>0.19494331132410753</v>
      </c>
      <c r="AH85" s="37">
        <f t="shared" si="216"/>
        <v>0.1860498220640569</v>
      </c>
      <c r="AI85" s="37">
        <f t="shared" ref="AI85:AJ85" si="217">AI58/AI54</f>
        <v>0.19434826798272903</v>
      </c>
      <c r="AJ85" s="37">
        <f t="shared" si="217"/>
        <v>0.19202442533469524</v>
      </c>
      <c r="AK85" s="37">
        <f t="shared" ref="AK85:AL85" si="218">AK58/AK54</f>
        <v>0.18491296261118409</v>
      </c>
      <c r="AL85" s="37">
        <f t="shared" si="218"/>
        <v>0.19282989610792356</v>
      </c>
      <c r="AM85" s="37">
        <f t="shared" ref="AM85:AN85" si="219">AM58/AM54</f>
        <v>0.19653085282375909</v>
      </c>
      <c r="AN85" s="37">
        <f t="shared" si="219"/>
        <v>0.20117219699874597</v>
      </c>
      <c r="AO85" s="63"/>
      <c r="AP85" s="63"/>
      <c r="AQ85" s="63"/>
    </row>
    <row r="86" spans="1:43" s="8" customFormat="1" x14ac:dyDescent="0.35">
      <c r="A86" s="8" t="s">
        <v>82</v>
      </c>
      <c r="B86" s="37">
        <f t="shared" ref="B86:H86" si="220">B58/B57</f>
        <v>0.68421602423482719</v>
      </c>
      <c r="C86" s="37">
        <f t="shared" si="220"/>
        <v>0.60958490348934191</v>
      </c>
      <c r="D86" s="37">
        <f t="shared" si="220"/>
        <v>0.50321949350285033</v>
      </c>
      <c r="E86" s="37">
        <f t="shared" si="220"/>
        <v>0.45792989336928547</v>
      </c>
      <c r="F86" s="37">
        <f t="shared" si="220"/>
        <v>0.39027871023600685</v>
      </c>
      <c r="G86" s="37">
        <f t="shared" si="220"/>
        <v>0.34017790099924922</v>
      </c>
      <c r="H86" s="37">
        <f t="shared" si="220"/>
        <v>0.35666061396346455</v>
      </c>
      <c r="I86" s="37">
        <f t="shared" ref="I86:J86" si="221">I58/I57</f>
        <v>0.35339360738367254</v>
      </c>
      <c r="J86" s="37">
        <f t="shared" si="221"/>
        <v>0.35779034425971434</v>
      </c>
      <c r="K86" s="37">
        <f t="shared" ref="K86" si="222">K58/K57</f>
        <v>0.32518517799415569</v>
      </c>
      <c r="L86" s="37"/>
      <c r="P86" s="37">
        <f t="shared" ref="P86:AD86" si="223">P58/P57</f>
        <v>0.28843403757911884</v>
      </c>
      <c r="Q86" s="37">
        <f t="shared" si="223"/>
        <v>0.43904617138514151</v>
      </c>
      <c r="R86" s="37">
        <f t="shared" si="223"/>
        <v>0.49954491353357128</v>
      </c>
      <c r="S86" s="37">
        <f t="shared" si="223"/>
        <v>0.38276414476079523</v>
      </c>
      <c r="T86" s="37">
        <f t="shared" si="223"/>
        <v>0.31907968574635237</v>
      </c>
      <c r="U86" s="37">
        <f t="shared" si="223"/>
        <v>0.35207518470230331</v>
      </c>
      <c r="V86" s="37">
        <f t="shared" si="223"/>
        <v>0.33041645244215945</v>
      </c>
      <c r="W86" s="37">
        <f t="shared" si="223"/>
        <v>0.35709686231657822</v>
      </c>
      <c r="X86" s="37">
        <f t="shared" si="223"/>
        <v>0.35790450124447792</v>
      </c>
      <c r="Y86" s="37">
        <f t="shared" si="223"/>
        <v>0.37436923024994523</v>
      </c>
      <c r="Z86" s="37">
        <f t="shared" si="223"/>
        <v>0.35260289597921501</v>
      </c>
      <c r="AA86" s="37">
        <f t="shared" si="223"/>
        <v>0.34424811298310898</v>
      </c>
      <c r="AB86" s="37">
        <f t="shared" si="223"/>
        <v>0.36264137652138745</v>
      </c>
      <c r="AC86" s="37">
        <f t="shared" si="223"/>
        <v>0.35230021209828399</v>
      </c>
      <c r="AD86" s="37">
        <f t="shared" si="223"/>
        <v>0.35862266455500208</v>
      </c>
      <c r="AE86" s="37">
        <f t="shared" ref="AE86:AF86" si="224">AE58/AE57</f>
        <v>0.34098867087468288</v>
      </c>
      <c r="AF86" s="37">
        <f t="shared" si="224"/>
        <v>0.35601791257882726</v>
      </c>
      <c r="AG86" s="37">
        <f t="shared" ref="AG86:AH86" si="225">AG58/AG57</f>
        <v>0.36652884050180118</v>
      </c>
      <c r="AH86" s="37">
        <f t="shared" si="225"/>
        <v>0.3519165865864472</v>
      </c>
      <c r="AI86" s="37">
        <f t="shared" ref="AI86:AJ86" si="226">AI58/AI57</f>
        <v>0.3571441186859764</v>
      </c>
      <c r="AJ86" s="37">
        <f t="shared" si="226"/>
        <v>0.3420279422063468</v>
      </c>
      <c r="AK86" s="37">
        <f t="shared" ref="AK86:AL86" si="227">AK58/AK57</f>
        <v>0.31972251397716678</v>
      </c>
      <c r="AL86" s="37">
        <f t="shared" si="227"/>
        <v>0.32131119302718125</v>
      </c>
      <c r="AM86" s="37">
        <f t="shared" ref="AM86:AN86" si="228">AM58/AM57</f>
        <v>0.31981068507371757</v>
      </c>
      <c r="AN86" s="37">
        <f t="shared" si="228"/>
        <v>0.32697947214076256</v>
      </c>
      <c r="AO86" s="98"/>
      <c r="AP86" s="63"/>
      <c r="AQ86" s="63"/>
    </row>
    <row r="87" spans="1:43" x14ac:dyDescent="0.35">
      <c r="H87" s="11"/>
      <c r="I87" s="11"/>
      <c r="J87" s="11"/>
      <c r="K87" s="11"/>
      <c r="Q87" s="7"/>
      <c r="W87" s="7"/>
      <c r="X87" s="7"/>
      <c r="Y87" s="76"/>
      <c r="Z87" s="76"/>
      <c r="AA87" s="76"/>
      <c r="AB87" s="76"/>
      <c r="AC87" s="76"/>
      <c r="AD87" s="76"/>
      <c r="AE87" s="76"/>
      <c r="AF87" s="76"/>
      <c r="AG87" s="76"/>
      <c r="AH87" s="76"/>
      <c r="AI87" s="76"/>
      <c r="AJ87" s="76"/>
      <c r="AK87" s="76"/>
      <c r="AL87" s="76"/>
      <c r="AM87" s="76"/>
      <c r="AN87" s="76"/>
    </row>
    <row r="88" spans="1:43" s="5" customFormat="1" x14ac:dyDescent="0.35">
      <c r="A88" s="21" t="s">
        <v>164</v>
      </c>
      <c r="B88" s="22" t="str">
        <f t="shared" ref="B88:K88" si="229">B$1</f>
        <v>FY17</v>
      </c>
      <c r="C88" s="22" t="str">
        <f t="shared" si="229"/>
        <v>FY18</v>
      </c>
      <c r="D88" s="22" t="str">
        <f t="shared" si="229"/>
        <v>FY19</v>
      </c>
      <c r="E88" s="22" t="str">
        <f t="shared" si="229"/>
        <v>FY20</v>
      </c>
      <c r="F88" s="22" t="str">
        <f t="shared" si="229"/>
        <v>FY21</v>
      </c>
      <c r="G88" s="22" t="str">
        <f t="shared" si="229"/>
        <v>FY22</v>
      </c>
      <c r="H88" s="22" t="str">
        <f t="shared" si="229"/>
        <v>FY23</v>
      </c>
      <c r="I88" s="22" t="str">
        <f t="shared" si="229"/>
        <v>FY24</v>
      </c>
      <c r="J88" s="22" t="str">
        <f t="shared" si="229"/>
        <v>FY25</v>
      </c>
      <c r="K88" s="22" t="str">
        <f t="shared" si="229"/>
        <v>FY26</v>
      </c>
      <c r="L88" s="22" t="str">
        <f>L$1</f>
        <v>Yoy%</v>
      </c>
      <c r="P88" s="6" t="str">
        <f t="shared" ref="P88:AP88" si="230">P$1</f>
        <v>Q1FY21</v>
      </c>
      <c r="Q88" s="6" t="str">
        <f t="shared" si="230"/>
        <v>Q2FY21</v>
      </c>
      <c r="R88" s="79" t="str">
        <f t="shared" si="230"/>
        <v>Q3FY21</v>
      </c>
      <c r="S88" s="6" t="str">
        <f t="shared" si="230"/>
        <v>Q4FY21</v>
      </c>
      <c r="T88" s="6" t="str">
        <f t="shared" si="230"/>
        <v>Q1FY22</v>
      </c>
      <c r="U88" s="79" t="str">
        <f t="shared" si="230"/>
        <v>Q2FY22</v>
      </c>
      <c r="V88" s="79" t="str">
        <f t="shared" si="230"/>
        <v>Q3FY22</v>
      </c>
      <c r="W88" s="79" t="str">
        <f t="shared" si="230"/>
        <v>Q4FY22</v>
      </c>
      <c r="X88" s="79" t="str">
        <f t="shared" si="230"/>
        <v>Q1FY23</v>
      </c>
      <c r="Y88" s="79" t="str">
        <f t="shared" si="230"/>
        <v>Q2FY23</v>
      </c>
      <c r="Z88" s="79" t="str">
        <f t="shared" si="230"/>
        <v>Q3FY23</v>
      </c>
      <c r="AA88" s="79" t="str">
        <f t="shared" si="230"/>
        <v>Q4FY23</v>
      </c>
      <c r="AB88" s="79" t="str">
        <f t="shared" si="230"/>
        <v>Q1FY24</v>
      </c>
      <c r="AC88" s="79" t="str">
        <f t="shared" si="230"/>
        <v>Q2FY24</v>
      </c>
      <c r="AD88" s="79" t="str">
        <f t="shared" si="230"/>
        <v>Q3FY24</v>
      </c>
      <c r="AE88" s="79" t="str">
        <f t="shared" si="230"/>
        <v>Q4FY24</v>
      </c>
      <c r="AF88" s="79" t="str">
        <f t="shared" si="230"/>
        <v>Q1FY25</v>
      </c>
      <c r="AG88" s="79" t="str">
        <f t="shared" si="230"/>
        <v>Q2FY25</v>
      </c>
      <c r="AH88" s="79" t="str">
        <f t="shared" si="230"/>
        <v>Q3FY25</v>
      </c>
      <c r="AI88" s="79" t="str">
        <f t="shared" si="230"/>
        <v>Q4FY25</v>
      </c>
      <c r="AJ88" s="79" t="str">
        <f t="shared" si="230"/>
        <v>Q1FY26</v>
      </c>
      <c r="AK88" s="79" t="str">
        <f t="shared" si="230"/>
        <v>Q2FY26</v>
      </c>
      <c r="AL88" s="79" t="str">
        <f t="shared" si="230"/>
        <v>Q3FY26</v>
      </c>
      <c r="AM88" s="79" t="str">
        <f t="shared" si="230"/>
        <v>Q4FY26</v>
      </c>
      <c r="AN88" s="79" t="str">
        <f>AN$1</f>
        <v>Q1FY27</v>
      </c>
      <c r="AO88" s="6" t="str">
        <f t="shared" si="230"/>
        <v>y-o-y</v>
      </c>
      <c r="AP88" s="6" t="str">
        <f t="shared" si="230"/>
        <v>q-o-q</v>
      </c>
      <c r="AQ88" s="6"/>
    </row>
    <row r="89" spans="1:43" s="2" customFormat="1" x14ac:dyDescent="0.35">
      <c r="A89" s="2" t="s">
        <v>165</v>
      </c>
      <c r="B89" s="4"/>
      <c r="C89" s="4"/>
      <c r="D89" s="4"/>
      <c r="E89" s="4"/>
      <c r="F89" s="4"/>
      <c r="G89" s="4"/>
      <c r="H89" s="4"/>
      <c r="I89" s="4"/>
      <c r="J89" s="4"/>
      <c r="K89" s="4"/>
      <c r="L89" s="4"/>
      <c r="P89" s="4"/>
      <c r="Q89" s="24"/>
      <c r="R89" s="43"/>
      <c r="S89" s="24"/>
      <c r="T89" s="24"/>
      <c r="U89" s="43"/>
      <c r="V89" s="24"/>
      <c r="W89" s="24"/>
      <c r="X89" s="24"/>
      <c r="Y89" s="24"/>
      <c r="Z89" s="24"/>
      <c r="AA89" s="24"/>
      <c r="AB89" s="24"/>
      <c r="AC89" s="24"/>
      <c r="AD89" s="24"/>
      <c r="AE89" s="24"/>
      <c r="AF89" s="24"/>
      <c r="AG89" s="24"/>
      <c r="AH89" s="24"/>
      <c r="AI89" s="24"/>
      <c r="AJ89" s="24"/>
      <c r="AK89" s="24"/>
      <c r="AL89" s="24"/>
      <c r="AM89" s="24"/>
      <c r="AN89" s="24"/>
      <c r="AO89" s="69"/>
      <c r="AP89" s="69"/>
      <c r="AQ89" s="69"/>
    </row>
    <row r="90" spans="1:43" x14ac:dyDescent="0.35">
      <c r="A90" s="1" t="s">
        <v>166</v>
      </c>
      <c r="B90" s="35">
        <f>1159.8+661.72</f>
        <v>1821.52</v>
      </c>
      <c r="C90" s="35">
        <v>302.18</v>
      </c>
      <c r="D90" s="35">
        <v>1919.8299999999997</v>
      </c>
      <c r="E90" s="26">
        <v>2220.5500000000002</v>
      </c>
      <c r="F90" s="35">
        <v>6798.68</v>
      </c>
      <c r="G90" s="35">
        <v>6678.49</v>
      </c>
      <c r="H90" s="35">
        <f>AA90</f>
        <v>2984.1000000000004</v>
      </c>
      <c r="I90" s="35">
        <f>AE90</f>
        <v>8215.09</v>
      </c>
      <c r="J90" s="35">
        <f t="shared" ref="J90:J96" si="231">AI90</f>
        <v>9382.369999999999</v>
      </c>
      <c r="K90" s="35">
        <f t="shared" ref="K90:K96" si="232">AM90</f>
        <v>8410.23</v>
      </c>
      <c r="L90" s="26"/>
      <c r="P90" s="35">
        <v>3046.01</v>
      </c>
      <c r="Q90" s="35">
        <v>4208.6000000000004</v>
      </c>
      <c r="R90" s="35">
        <v>4635.3899999999994</v>
      </c>
      <c r="S90" s="35">
        <f t="shared" ref="S90:S96" si="233">F90</f>
        <v>6798.68</v>
      </c>
      <c r="T90" s="35">
        <v>6409.96</v>
      </c>
      <c r="U90" s="35">
        <v>4895.13</v>
      </c>
      <c r="V90" s="35">
        <v>4100.13</v>
      </c>
      <c r="W90" s="35">
        <f t="shared" ref="W90:W96" si="234">G90</f>
        <v>6678.49</v>
      </c>
      <c r="X90" s="35">
        <v>3004.28</v>
      </c>
      <c r="Y90" s="35">
        <v>3218.35</v>
      </c>
      <c r="Z90" s="35">
        <v>3675.5800000000008</v>
      </c>
      <c r="AA90" s="35">
        <v>2984.1000000000004</v>
      </c>
      <c r="AB90" s="35">
        <v>5437.19</v>
      </c>
      <c r="AC90" s="35">
        <v>4885.0099999999993</v>
      </c>
      <c r="AD90" s="35">
        <v>5528.68</v>
      </c>
      <c r="AE90" s="35">
        <v>8215.09</v>
      </c>
      <c r="AF90" s="35">
        <v>7343.66</v>
      </c>
      <c r="AG90" s="35">
        <v>12358.59</v>
      </c>
      <c r="AH90" s="35">
        <v>11133.11</v>
      </c>
      <c r="AI90" s="35">
        <v>9382.369999999999</v>
      </c>
      <c r="AJ90" s="35">
        <v>17288.929999999997</v>
      </c>
      <c r="AK90" s="35">
        <v>13065.669999999998</v>
      </c>
      <c r="AL90" s="35">
        <v>13289.68</v>
      </c>
      <c r="AM90" s="35">
        <v>8410.23</v>
      </c>
      <c r="AN90" s="35">
        <v>8996.5400000000009</v>
      </c>
      <c r="AO90" s="68">
        <f t="shared" ref="AO90:AO97" si="235">IFERROR(AN90/AJ90-1,"")</f>
        <v>-0.47963581320532833</v>
      </c>
      <c r="AP90" s="68">
        <f t="shared" ref="AP90:AP97" si="236">IFERROR(AN90/AM90-1,"")</f>
        <v>6.9713907943064646E-2</v>
      </c>
      <c r="AQ90" s="74"/>
    </row>
    <row r="91" spans="1:43" x14ac:dyDescent="0.35">
      <c r="A91" s="1" t="s">
        <v>167</v>
      </c>
      <c r="B91" s="35">
        <v>7893.12</v>
      </c>
      <c r="C91" s="35">
        <v>13087.35</v>
      </c>
      <c r="D91" s="35">
        <v>21347.050000000007</v>
      </c>
      <c r="E91" s="26">
        <v>30139.14</v>
      </c>
      <c r="F91" s="35">
        <v>33264.999999999985</v>
      </c>
      <c r="G91" s="35">
        <v>43048.66</v>
      </c>
      <c r="H91" s="35">
        <f t="shared" ref="H91:H96" si="237">AA91</f>
        <v>59957.000000000007</v>
      </c>
      <c r="I91" s="35">
        <f t="shared" ref="I91:I96" si="238">AE91</f>
        <v>81434.38</v>
      </c>
      <c r="J91" s="35">
        <f t="shared" si="231"/>
        <v>106487.00000000001</v>
      </c>
      <c r="K91" s="35">
        <f t="shared" si="232"/>
        <v>131326.12999999998</v>
      </c>
      <c r="L91" s="26"/>
      <c r="P91" s="35">
        <v>28693.709999999995</v>
      </c>
      <c r="Q91" s="35">
        <v>29721.639999999996</v>
      </c>
      <c r="R91" s="35">
        <v>32067.32</v>
      </c>
      <c r="S91" s="35">
        <f t="shared" si="233"/>
        <v>33264.999999999985</v>
      </c>
      <c r="T91" s="35">
        <v>33951.360000000015</v>
      </c>
      <c r="U91" s="35">
        <v>36371.93</v>
      </c>
      <c r="V91" s="35">
        <v>39539.85</v>
      </c>
      <c r="W91" s="35">
        <f t="shared" si="234"/>
        <v>43048.66</v>
      </c>
      <c r="X91" s="35">
        <v>47222.33</v>
      </c>
      <c r="Y91" s="35">
        <v>51454.409999999996</v>
      </c>
      <c r="Z91" s="35">
        <v>55954.870000000017</v>
      </c>
      <c r="AA91" s="35">
        <v>59957.000000000007</v>
      </c>
      <c r="AB91" s="35">
        <v>65194.299999999988</v>
      </c>
      <c r="AC91" s="35">
        <v>70253.330000000016</v>
      </c>
      <c r="AD91" s="35">
        <v>75478.459999999977</v>
      </c>
      <c r="AE91" s="35">
        <v>81434.38</v>
      </c>
      <c r="AF91" s="35">
        <v>88022.1</v>
      </c>
      <c r="AG91" s="35">
        <v>94465.189999999973</v>
      </c>
      <c r="AH91" s="35">
        <v>100649.42999999998</v>
      </c>
      <c r="AI91" s="35">
        <v>106487.00000000001</v>
      </c>
      <c r="AJ91" s="35">
        <v>112505.24000000002</v>
      </c>
      <c r="AK91" s="35">
        <v>118060.98000000001</v>
      </c>
      <c r="AL91" s="35">
        <v>123494.70999999995</v>
      </c>
      <c r="AM91" s="35">
        <v>131326.12999999998</v>
      </c>
      <c r="AN91" s="35">
        <v>139855.95000000001</v>
      </c>
      <c r="AO91" s="68">
        <f t="shared" si="235"/>
        <v>0.24310609888037193</v>
      </c>
      <c r="AP91" s="68">
        <f t="shared" si="236"/>
        <v>6.4951430457899306E-2</v>
      </c>
      <c r="AQ91" s="74"/>
    </row>
    <row r="92" spans="1:43" x14ac:dyDescent="0.35">
      <c r="A92" s="1" t="s">
        <v>168</v>
      </c>
      <c r="B92" s="35">
        <v>0</v>
      </c>
      <c r="C92" s="35">
        <v>0</v>
      </c>
      <c r="D92" s="35">
        <v>1029.17</v>
      </c>
      <c r="E92" s="26">
        <v>1455.58</v>
      </c>
      <c r="F92" s="35">
        <v>3750.15</v>
      </c>
      <c r="G92" s="35">
        <v>0</v>
      </c>
      <c r="H92" s="35">
        <f t="shared" si="237"/>
        <v>2807.99</v>
      </c>
      <c r="I92" s="35">
        <f t="shared" si="238"/>
        <v>3788.13</v>
      </c>
      <c r="J92" s="35">
        <f t="shared" si="231"/>
        <v>3602.37</v>
      </c>
      <c r="K92" s="35">
        <f t="shared" si="232"/>
        <v>8122.34</v>
      </c>
      <c r="L92" s="26"/>
      <c r="P92" s="35">
        <v>4064.7699999999995</v>
      </c>
      <c r="Q92" s="35">
        <v>2192.1199999999994</v>
      </c>
      <c r="R92" s="35">
        <v>2439.3399999999992</v>
      </c>
      <c r="S92" s="35">
        <f t="shared" si="233"/>
        <v>3750.15</v>
      </c>
      <c r="T92" s="35">
        <v>4149.4900000000007</v>
      </c>
      <c r="U92" s="35">
        <v>3690.83</v>
      </c>
      <c r="V92" s="35">
        <v>1214.19</v>
      </c>
      <c r="W92" s="35">
        <f t="shared" si="234"/>
        <v>0</v>
      </c>
      <c r="X92" s="35">
        <v>3266.82</v>
      </c>
      <c r="Y92" s="35">
        <v>3396.8100000000004</v>
      </c>
      <c r="Z92" s="35">
        <v>4338.42</v>
      </c>
      <c r="AA92" s="35">
        <v>2807.99</v>
      </c>
      <c r="AB92" s="35">
        <v>3656.8</v>
      </c>
      <c r="AC92" s="35">
        <v>3556.9300000000003</v>
      </c>
      <c r="AD92" s="35">
        <v>7140.9299999999994</v>
      </c>
      <c r="AE92" s="35">
        <v>3788.13</v>
      </c>
      <c r="AF92" s="35">
        <v>4937.6200000000008</v>
      </c>
      <c r="AG92" s="35">
        <v>4085.9500000000003</v>
      </c>
      <c r="AH92" s="35">
        <v>3432.7400000000002</v>
      </c>
      <c r="AI92" s="35">
        <v>3602.37</v>
      </c>
      <c r="AJ92" s="35">
        <v>4222.5600000000004</v>
      </c>
      <c r="AK92" s="35">
        <v>4012.87</v>
      </c>
      <c r="AL92" s="35">
        <v>2920.44</v>
      </c>
      <c r="AM92" s="35">
        <v>8122.34</v>
      </c>
      <c r="AN92" s="35">
        <v>2932.61</v>
      </c>
      <c r="AO92" s="68">
        <f t="shared" si="235"/>
        <v>-0.30549003448145207</v>
      </c>
      <c r="AP92" s="68">
        <f t="shared" si="236"/>
        <v>-0.63894518082227536</v>
      </c>
      <c r="AQ92" s="74"/>
    </row>
    <row r="93" spans="1:43" x14ac:dyDescent="0.35">
      <c r="A93" s="1" t="s">
        <v>169</v>
      </c>
      <c r="B93" s="35">
        <v>59.63</v>
      </c>
      <c r="C93" s="35">
        <v>49.500000000000007</v>
      </c>
      <c r="D93" s="35">
        <v>267.05</v>
      </c>
      <c r="E93" s="26">
        <f>663.27+0.5</f>
        <v>663.77</v>
      </c>
      <c r="F93" s="35">
        <f>1011.65+9.47</f>
        <v>1021.12</v>
      </c>
      <c r="G93" s="35">
        <v>1164.82</v>
      </c>
      <c r="H93" s="35">
        <f t="shared" si="237"/>
        <v>1240.9700000000003</v>
      </c>
      <c r="I93" s="35">
        <f t="shared" si="238"/>
        <v>1440.7000000000003</v>
      </c>
      <c r="J93" s="35">
        <f t="shared" si="231"/>
        <v>1881.83</v>
      </c>
      <c r="K93" s="35">
        <f t="shared" si="232"/>
        <v>3033.8199999999997</v>
      </c>
      <c r="L93" s="26"/>
      <c r="P93" s="35">
        <f>919.45+0.62</f>
        <v>920.07</v>
      </c>
      <c r="Q93" s="35">
        <f>850.79+0.45</f>
        <v>851.24</v>
      </c>
      <c r="R93" s="35">
        <f>711.77+0.27</f>
        <v>712.04</v>
      </c>
      <c r="S93" s="35">
        <f t="shared" si="233"/>
        <v>1021.12</v>
      </c>
      <c r="T93" s="35">
        <f>1004.86+8.5</f>
        <v>1013.36</v>
      </c>
      <c r="U93" s="35">
        <f>1088.84+9.11</f>
        <v>1097.9499999999998</v>
      </c>
      <c r="V93" s="35">
        <f>1123.57+11.56</f>
        <v>1135.1299999999999</v>
      </c>
      <c r="W93" s="35">
        <f t="shared" si="234"/>
        <v>1164.82</v>
      </c>
      <c r="X93" s="35">
        <f>1167.63+15.04</f>
        <v>1182.67</v>
      </c>
      <c r="Y93" s="35">
        <f>1177.44+18.49</f>
        <v>1195.93</v>
      </c>
      <c r="Z93" s="35">
        <f>1158.19+22.14</f>
        <v>1180.3300000000002</v>
      </c>
      <c r="AA93" s="35">
        <v>1240.9700000000003</v>
      </c>
      <c r="AB93" s="35">
        <v>1325.1599999999999</v>
      </c>
      <c r="AC93" s="35">
        <v>1294.1400000000003</v>
      </c>
      <c r="AD93" s="35">
        <v>1445.07</v>
      </c>
      <c r="AE93" s="35">
        <v>1440.7000000000003</v>
      </c>
      <c r="AF93" s="35">
        <v>1531.2699999999995</v>
      </c>
      <c r="AG93" s="35">
        <v>1645.5899999999995</v>
      </c>
      <c r="AH93" s="35">
        <v>1842.6100000000004</v>
      </c>
      <c r="AI93" s="35">
        <v>1881.83</v>
      </c>
      <c r="AJ93" s="35">
        <v>1984.46</v>
      </c>
      <c r="AK93" s="35">
        <v>2174.0199999999995</v>
      </c>
      <c r="AL93" s="35">
        <v>2274.0500000000006</v>
      </c>
      <c r="AM93" s="35">
        <v>3033.8199999999997</v>
      </c>
      <c r="AN93" s="35">
        <v>3222.55</v>
      </c>
      <c r="AO93" s="68">
        <f t="shared" si="235"/>
        <v>0.62389264585831916</v>
      </c>
      <c r="AP93" s="68">
        <f t="shared" si="236"/>
        <v>6.2208700582104592E-2</v>
      </c>
      <c r="AQ93" s="74"/>
    </row>
    <row r="94" spans="1:43" ht="29" x14ac:dyDescent="0.35">
      <c r="A94" s="50" t="s">
        <v>194</v>
      </c>
      <c r="B94" s="35">
        <v>64.27</v>
      </c>
      <c r="C94" s="35">
        <v>97.61999999999999</v>
      </c>
      <c r="D94" s="35">
        <v>167.58999999999997</v>
      </c>
      <c r="E94" s="26">
        <v>204.84</v>
      </c>
      <c r="F94" s="35">
        <v>164.01</v>
      </c>
      <c r="G94" s="35">
        <v>199.97</v>
      </c>
      <c r="H94" s="35">
        <f t="shared" si="237"/>
        <v>253.47</v>
      </c>
      <c r="I94" s="35">
        <f t="shared" si="238"/>
        <v>298.15999999999997</v>
      </c>
      <c r="J94" s="35">
        <f t="shared" si="231"/>
        <v>447.05</v>
      </c>
      <c r="K94" s="35">
        <f t="shared" si="232"/>
        <v>541.30000000000007</v>
      </c>
      <c r="L94" s="26"/>
      <c r="P94" s="35">
        <v>184.64</v>
      </c>
      <c r="Q94" s="35">
        <v>169.55</v>
      </c>
      <c r="R94" s="35">
        <v>160.18</v>
      </c>
      <c r="S94" s="35">
        <f t="shared" si="233"/>
        <v>164.01</v>
      </c>
      <c r="T94" s="35">
        <v>177.1</v>
      </c>
      <c r="U94" s="35">
        <v>179.42000000000002</v>
      </c>
      <c r="V94" s="35">
        <v>192.68</v>
      </c>
      <c r="W94" s="35">
        <f t="shared" si="234"/>
        <v>199.97</v>
      </c>
      <c r="X94" s="35">
        <v>202.49</v>
      </c>
      <c r="Y94" s="35">
        <v>222.76</v>
      </c>
      <c r="Z94" s="35">
        <v>223.11</v>
      </c>
      <c r="AA94" s="35">
        <v>253.47</v>
      </c>
      <c r="AB94" s="35">
        <v>257.02</v>
      </c>
      <c r="AC94" s="35">
        <v>256.23</v>
      </c>
      <c r="AD94" s="35">
        <v>264.49</v>
      </c>
      <c r="AE94" s="35">
        <v>298.15999999999997</v>
      </c>
      <c r="AF94" s="35">
        <v>304.49</v>
      </c>
      <c r="AG94" s="35">
        <v>312.14</v>
      </c>
      <c r="AH94" s="35">
        <v>418.73</v>
      </c>
      <c r="AI94" s="35">
        <v>447.05</v>
      </c>
      <c r="AJ94" s="35">
        <v>453.98999999999995</v>
      </c>
      <c r="AK94" s="35">
        <v>466.34</v>
      </c>
      <c r="AL94" s="35">
        <v>503.14000000000004</v>
      </c>
      <c r="AM94" s="35">
        <v>541.30000000000007</v>
      </c>
      <c r="AN94" s="35">
        <v>536.91000000000008</v>
      </c>
      <c r="AO94" s="68">
        <f t="shared" si="235"/>
        <v>0.18264719487213399</v>
      </c>
      <c r="AP94" s="68">
        <f t="shared" si="236"/>
        <v>-8.1101053020505853E-3</v>
      </c>
      <c r="AQ94" s="74"/>
    </row>
    <row r="95" spans="1:43" x14ac:dyDescent="0.35">
      <c r="A95" s="50" t="s">
        <v>231</v>
      </c>
      <c r="B95" s="35">
        <v>26.279999999999998</v>
      </c>
      <c r="C95" s="35">
        <v>63.81</v>
      </c>
      <c r="D95" s="35">
        <v>14.22</v>
      </c>
      <c r="E95" s="35">
        <v>0</v>
      </c>
      <c r="F95" s="35">
        <v>0</v>
      </c>
      <c r="G95" s="35">
        <v>0</v>
      </c>
      <c r="H95" s="35">
        <f t="shared" si="237"/>
        <v>28.319999999999993</v>
      </c>
      <c r="I95" s="35">
        <f t="shared" si="238"/>
        <v>31.250000000000028</v>
      </c>
      <c r="J95" s="35">
        <f t="shared" si="231"/>
        <v>0</v>
      </c>
      <c r="K95" s="35">
        <f t="shared" si="232"/>
        <v>0</v>
      </c>
      <c r="L95" s="26"/>
      <c r="P95" s="35">
        <v>0</v>
      </c>
      <c r="Q95" s="35">
        <v>0</v>
      </c>
      <c r="R95" s="35">
        <v>0</v>
      </c>
      <c r="S95" s="35">
        <v>0</v>
      </c>
      <c r="T95" s="35">
        <v>0</v>
      </c>
      <c r="U95" s="35">
        <v>0</v>
      </c>
      <c r="V95" s="35">
        <v>0</v>
      </c>
      <c r="W95" s="35">
        <f t="shared" si="234"/>
        <v>0</v>
      </c>
      <c r="X95" s="35">
        <v>0</v>
      </c>
      <c r="Y95" s="35">
        <v>8.52</v>
      </c>
      <c r="Z95" s="35">
        <v>27.099999999999994</v>
      </c>
      <c r="AA95" s="35">
        <v>28.319999999999993</v>
      </c>
      <c r="AB95" s="35">
        <v>22.22</v>
      </c>
      <c r="AC95" s="35">
        <v>34.460000000000008</v>
      </c>
      <c r="AD95" s="35">
        <v>34.109999999999985</v>
      </c>
      <c r="AE95" s="35">
        <v>31.250000000000028</v>
      </c>
      <c r="AF95" s="35">
        <v>28.110000000000014</v>
      </c>
      <c r="AG95" s="35">
        <v>9.6500000000000341</v>
      </c>
      <c r="AH95" s="35">
        <v>6.2700000000000102</v>
      </c>
      <c r="AI95" s="35">
        <v>0</v>
      </c>
      <c r="AJ95" s="35">
        <v>0</v>
      </c>
      <c r="AK95" s="35">
        <v>0</v>
      </c>
      <c r="AL95" s="35">
        <v>0</v>
      </c>
      <c r="AM95" s="35">
        <v>0</v>
      </c>
      <c r="AN95" s="35">
        <v>0</v>
      </c>
      <c r="AO95" s="68" t="str">
        <f t="shared" si="235"/>
        <v/>
      </c>
      <c r="AP95" s="68" t="str">
        <f t="shared" si="236"/>
        <v/>
      </c>
      <c r="AQ95" s="74"/>
    </row>
    <row r="96" spans="1:43" x14ac:dyDescent="0.35">
      <c r="A96" s="1" t="s">
        <v>170</v>
      </c>
      <c r="B96" s="35">
        <f>26.28+2.26+22.5-B95</f>
        <v>24.76</v>
      </c>
      <c r="C96" s="35">
        <f>112.77-C95</f>
        <v>48.959999999999994</v>
      </c>
      <c r="D96" s="35">
        <v>70.349999999999994</v>
      </c>
      <c r="E96" s="26">
        <f>118.71-0.5</f>
        <v>118.21</v>
      </c>
      <c r="F96" s="35">
        <f>112.06-9.47</f>
        <v>102.59</v>
      </c>
      <c r="G96" s="35">
        <v>86.21</v>
      </c>
      <c r="H96" s="35">
        <f t="shared" si="237"/>
        <v>117.76000000000002</v>
      </c>
      <c r="I96" s="35">
        <f t="shared" si="238"/>
        <v>131.85</v>
      </c>
      <c r="J96" s="35">
        <f t="shared" si="231"/>
        <v>316.10000000000002</v>
      </c>
      <c r="K96" s="35">
        <f t="shared" si="232"/>
        <v>231.55999999999995</v>
      </c>
      <c r="L96" s="26"/>
      <c r="P96" s="35">
        <f>79.35-0.62</f>
        <v>78.72999999999999</v>
      </c>
      <c r="Q96" s="35">
        <f>81.07-0.45</f>
        <v>80.61999999999999</v>
      </c>
      <c r="R96" s="35">
        <f>70.19-0.27</f>
        <v>69.92</v>
      </c>
      <c r="S96" s="35">
        <f t="shared" si="233"/>
        <v>102.59</v>
      </c>
      <c r="T96" s="35">
        <f>87.51-8.5</f>
        <v>79.010000000000005</v>
      </c>
      <c r="U96" s="35">
        <f>98.46-9.11</f>
        <v>89.35</v>
      </c>
      <c r="V96" s="35">
        <f>139.63-11.56</f>
        <v>128.07</v>
      </c>
      <c r="W96" s="35">
        <f t="shared" si="234"/>
        <v>86.21</v>
      </c>
      <c r="X96" s="35">
        <v>73.97</v>
      </c>
      <c r="Y96" s="35">
        <v>66.42</v>
      </c>
      <c r="Z96" s="35">
        <v>97.01</v>
      </c>
      <c r="AA96" s="35">
        <v>117.76000000000002</v>
      </c>
      <c r="AB96" s="35">
        <v>184.89000000000004</v>
      </c>
      <c r="AC96" s="35">
        <v>154.19999999999993</v>
      </c>
      <c r="AD96" s="35">
        <v>149.72999999999999</v>
      </c>
      <c r="AE96" s="35">
        <v>131.85</v>
      </c>
      <c r="AF96" s="35">
        <v>156.42000000000002</v>
      </c>
      <c r="AG96" s="35">
        <v>208.23999999999995</v>
      </c>
      <c r="AH96" s="35">
        <v>200.2</v>
      </c>
      <c r="AI96" s="35">
        <v>316.10000000000002</v>
      </c>
      <c r="AJ96" s="35">
        <v>271.57</v>
      </c>
      <c r="AK96" s="35">
        <v>331.63000000000005</v>
      </c>
      <c r="AL96" s="35">
        <v>193.57000000000002</v>
      </c>
      <c r="AM96" s="35">
        <v>231.55999999999995</v>
      </c>
      <c r="AN96" s="35">
        <v>220.56</v>
      </c>
      <c r="AO96" s="68">
        <f t="shared" si="235"/>
        <v>-0.18783370769967223</v>
      </c>
      <c r="AP96" s="68">
        <f t="shared" si="236"/>
        <v>-4.7503886681637408E-2</v>
      </c>
      <c r="AQ96" s="74"/>
    </row>
    <row r="97" spans="1:43" s="2" customFormat="1" x14ac:dyDescent="0.35">
      <c r="A97" s="2" t="s">
        <v>35</v>
      </c>
      <c r="B97" s="24">
        <f t="shared" ref="B97:G97" si="239">SUM(B90:B96)</f>
        <v>9889.58</v>
      </c>
      <c r="C97" s="24">
        <f t="shared" si="239"/>
        <v>13649.42</v>
      </c>
      <c r="D97" s="24">
        <f t="shared" si="239"/>
        <v>24815.260000000002</v>
      </c>
      <c r="E97" s="4">
        <f t="shared" si="239"/>
        <v>34802.089999999989</v>
      </c>
      <c r="F97" s="24">
        <f t="shared" si="239"/>
        <v>45101.549999999988</v>
      </c>
      <c r="G97" s="24">
        <f t="shared" si="239"/>
        <v>51178.15</v>
      </c>
      <c r="H97" s="24">
        <f t="shared" ref="H97:I97" si="240">SUM(H90:H96)</f>
        <v>67389.610000000015</v>
      </c>
      <c r="I97" s="24">
        <f t="shared" si="240"/>
        <v>95339.560000000012</v>
      </c>
      <c r="J97" s="24">
        <f t="shared" ref="J97:K97" si="241">SUM(J90:J96)</f>
        <v>122116.72000000002</v>
      </c>
      <c r="K97" s="24">
        <f t="shared" si="241"/>
        <v>151665.37999999998</v>
      </c>
      <c r="L97" s="4"/>
      <c r="P97" s="24">
        <f t="shared" ref="P97:W97" si="242">SUM(P90:P96)</f>
        <v>36987.929999999993</v>
      </c>
      <c r="Q97" s="24">
        <f t="shared" si="242"/>
        <v>37223.770000000004</v>
      </c>
      <c r="R97" s="24">
        <f t="shared" si="242"/>
        <v>40084.189999999995</v>
      </c>
      <c r="S97" s="24">
        <f t="shared" si="242"/>
        <v>45101.549999999988</v>
      </c>
      <c r="T97" s="24">
        <f t="shared" si="242"/>
        <v>45780.280000000013</v>
      </c>
      <c r="U97" s="24">
        <f t="shared" si="242"/>
        <v>46324.609999999993</v>
      </c>
      <c r="V97" s="24">
        <f>SUM(V90:V96)</f>
        <v>46310.049999999996</v>
      </c>
      <c r="W97" s="24">
        <f t="shared" si="242"/>
        <v>51178.15</v>
      </c>
      <c r="X97" s="24">
        <f t="shared" ref="X97:Y97" si="243">SUM(X90:X96)</f>
        <v>54952.56</v>
      </c>
      <c r="Y97" s="24">
        <f t="shared" si="243"/>
        <v>59563.19999999999</v>
      </c>
      <c r="Z97" s="24">
        <f t="shared" ref="Z97:AE97" si="244">SUM(Z90:Z96)</f>
        <v>65496.42000000002</v>
      </c>
      <c r="AA97" s="24">
        <f t="shared" si="244"/>
        <v>67389.610000000015</v>
      </c>
      <c r="AB97" s="24">
        <f t="shared" si="244"/>
        <v>76077.58</v>
      </c>
      <c r="AC97" s="24">
        <f t="shared" si="244"/>
        <v>80434.300000000017</v>
      </c>
      <c r="AD97" s="24">
        <f t="shared" si="244"/>
        <v>90041.469999999987</v>
      </c>
      <c r="AE97" s="24">
        <f t="shared" si="244"/>
        <v>95339.560000000012</v>
      </c>
      <c r="AF97" s="24">
        <f t="shared" ref="AF97:AJ97" si="245">SUM(AF90:AF96)</f>
        <v>102323.67000000001</v>
      </c>
      <c r="AG97" s="24">
        <f t="shared" si="245"/>
        <v>113085.34999999996</v>
      </c>
      <c r="AH97" s="24">
        <f t="shared" si="245"/>
        <v>117683.08999999998</v>
      </c>
      <c r="AI97" s="24">
        <f t="shared" si="245"/>
        <v>122116.72000000002</v>
      </c>
      <c r="AJ97" s="24">
        <f t="shared" si="245"/>
        <v>136726.75</v>
      </c>
      <c r="AK97" s="24">
        <f>SUM(AK90:AK96)</f>
        <v>138111.51</v>
      </c>
      <c r="AL97" s="24">
        <f>SUM(AL90:AL96)</f>
        <v>142675.58999999997</v>
      </c>
      <c r="AM97" s="24">
        <f>SUM(AM90:AM96)</f>
        <v>151665.37999999998</v>
      </c>
      <c r="AN97" s="24">
        <f>SUM(AN90:AN96)</f>
        <v>155765.12</v>
      </c>
      <c r="AO97" s="70">
        <f t="shared" si="235"/>
        <v>0.1392439299551842</v>
      </c>
      <c r="AP97" s="70">
        <f t="shared" si="236"/>
        <v>2.7031482069276525E-2</v>
      </c>
      <c r="AQ97" s="75"/>
    </row>
    <row r="98" spans="1:43" x14ac:dyDescent="0.35">
      <c r="B98" s="42"/>
      <c r="C98" s="42"/>
      <c r="D98" s="42"/>
      <c r="E98" s="39"/>
      <c r="F98" s="46"/>
      <c r="G98" s="46"/>
      <c r="H98" s="46"/>
      <c r="I98" s="46"/>
      <c r="J98" s="46"/>
      <c r="K98" s="46"/>
      <c r="L98" s="39"/>
      <c r="P98" s="46"/>
      <c r="Q98" s="46"/>
      <c r="R98" s="46"/>
      <c r="S98" s="46"/>
      <c r="T98" s="42"/>
      <c r="U98" s="42"/>
      <c r="V98" s="42"/>
      <c r="W98" s="46"/>
      <c r="X98" s="42"/>
      <c r="Y98" s="42"/>
      <c r="Z98" s="42"/>
      <c r="AA98" s="42"/>
      <c r="AB98" s="42"/>
      <c r="AC98" s="42"/>
      <c r="AD98" s="42"/>
      <c r="AE98" s="42"/>
      <c r="AF98" s="42"/>
      <c r="AG98" s="42"/>
      <c r="AH98" s="42"/>
      <c r="AI98" s="42"/>
      <c r="AJ98" s="42"/>
      <c r="AK98" s="42"/>
      <c r="AL98" s="42"/>
      <c r="AM98" s="42"/>
      <c r="AN98" s="42"/>
      <c r="AO98" s="109"/>
    </row>
    <row r="99" spans="1:43" s="2" customFormat="1" x14ac:dyDescent="0.35">
      <c r="A99" s="2" t="s">
        <v>171</v>
      </c>
      <c r="B99" s="43"/>
      <c r="C99" s="43"/>
      <c r="D99" s="43"/>
      <c r="E99" s="34"/>
      <c r="F99" s="24"/>
      <c r="G99" s="24"/>
      <c r="H99" s="24"/>
      <c r="I99" s="24"/>
      <c r="J99" s="24"/>
      <c r="K99" s="24"/>
      <c r="L99" s="34"/>
      <c r="P99" s="24"/>
      <c r="Q99" s="24"/>
      <c r="R99" s="24"/>
      <c r="S99" s="24"/>
      <c r="T99" s="43"/>
      <c r="U99" s="43"/>
      <c r="V99" s="43"/>
      <c r="W99" s="24"/>
      <c r="X99" s="43"/>
      <c r="Y99" s="43"/>
      <c r="Z99" s="43"/>
      <c r="AA99" s="43"/>
      <c r="AB99" s="43"/>
      <c r="AC99" s="43"/>
      <c r="AD99" s="43"/>
      <c r="AE99" s="43"/>
      <c r="AF99" s="43"/>
      <c r="AG99" s="43"/>
      <c r="AH99" s="43"/>
      <c r="AI99" s="43"/>
      <c r="AJ99" s="43"/>
      <c r="AK99" s="43"/>
      <c r="AL99" s="43"/>
      <c r="AM99" s="43"/>
      <c r="AN99" s="43"/>
      <c r="AO99" s="69"/>
      <c r="AP99" s="69"/>
      <c r="AQ99" s="69"/>
    </row>
    <row r="100" spans="1:43" x14ac:dyDescent="0.35">
      <c r="A100" s="1" t="s">
        <v>172</v>
      </c>
      <c r="B100" s="35">
        <f>0.56+32.37</f>
        <v>32.93</v>
      </c>
      <c r="C100" s="35">
        <v>5.37</v>
      </c>
      <c r="D100" s="35">
        <v>13.579999999999995</v>
      </c>
      <c r="E100" s="26">
        <v>4.32</v>
      </c>
      <c r="F100" s="35">
        <v>48.47</v>
      </c>
      <c r="G100" s="35">
        <v>62.05</v>
      </c>
      <c r="H100" s="35">
        <f t="shared" ref="H100:H107" si="246">AA100</f>
        <v>149.13</v>
      </c>
      <c r="I100" s="35">
        <f t="shared" ref="I100:I107" si="247">AE100</f>
        <v>114.85000000000001</v>
      </c>
      <c r="J100" s="35">
        <f t="shared" ref="J100:J107" si="248">AI100</f>
        <v>160.85999999999999</v>
      </c>
      <c r="K100" s="35">
        <f t="shared" ref="K100:K107" si="249">AM100</f>
        <v>163.98000000000005</v>
      </c>
      <c r="L100" s="26"/>
      <c r="P100" s="35">
        <v>3.86</v>
      </c>
      <c r="Q100" s="35">
        <v>0.06</v>
      </c>
      <c r="R100" s="35">
        <v>1.08</v>
      </c>
      <c r="S100" s="35">
        <f t="shared" ref="S100:S107" si="250">F100</f>
        <v>48.47</v>
      </c>
      <c r="T100" s="35">
        <v>44.19</v>
      </c>
      <c r="U100" s="35">
        <v>70.88</v>
      </c>
      <c r="V100" s="35">
        <v>62.67</v>
      </c>
      <c r="W100" s="35">
        <f>G100</f>
        <v>62.05</v>
      </c>
      <c r="X100" s="35">
        <v>57.73</v>
      </c>
      <c r="Y100" s="35">
        <v>96.009999999999977</v>
      </c>
      <c r="Z100" s="35">
        <v>95.029999999999987</v>
      </c>
      <c r="AA100" s="35">
        <v>149.13</v>
      </c>
      <c r="AB100" s="35">
        <v>114.28</v>
      </c>
      <c r="AC100" s="35">
        <v>113.94999999999997</v>
      </c>
      <c r="AD100" s="35">
        <v>138.38</v>
      </c>
      <c r="AE100" s="35">
        <v>114.85000000000001</v>
      </c>
      <c r="AF100" s="35">
        <v>116.95</v>
      </c>
      <c r="AG100" s="35">
        <v>117.50000000000001</v>
      </c>
      <c r="AH100" s="35">
        <v>115.47999999999999</v>
      </c>
      <c r="AI100" s="35">
        <v>160.85999999999999</v>
      </c>
      <c r="AJ100" s="35">
        <v>148.89000000000001</v>
      </c>
      <c r="AK100" s="35">
        <v>159.19999999999999</v>
      </c>
      <c r="AL100" s="35">
        <v>181.9</v>
      </c>
      <c r="AM100" s="35">
        <v>163.98000000000005</v>
      </c>
      <c r="AN100" s="35">
        <v>227.45000000000002</v>
      </c>
      <c r="AO100" s="68">
        <f t="shared" ref="AO100:AO108" si="251">IFERROR(AN100/AJ100-1,"")</f>
        <v>0.52763785344885483</v>
      </c>
      <c r="AP100" s="68">
        <f t="shared" ref="AP100:AP108" si="252">IFERROR(AN100/AM100-1,"")</f>
        <v>0.38705939748749829</v>
      </c>
      <c r="AQ100" s="74"/>
    </row>
    <row r="101" spans="1:43" x14ac:dyDescent="0.35">
      <c r="A101" s="1" t="s">
        <v>173</v>
      </c>
      <c r="B101" s="35">
        <v>0</v>
      </c>
      <c r="C101" s="35">
        <v>0</v>
      </c>
      <c r="D101" s="35">
        <v>0</v>
      </c>
      <c r="E101" s="26" t="s">
        <v>179</v>
      </c>
      <c r="F101" s="35">
        <v>2395.86</v>
      </c>
      <c r="G101" s="35">
        <v>1687.82</v>
      </c>
      <c r="H101" s="35">
        <f t="shared" si="246"/>
        <v>3469.49</v>
      </c>
      <c r="I101" s="35">
        <f t="shared" si="247"/>
        <v>2775.28</v>
      </c>
      <c r="J101" s="35">
        <f t="shared" si="248"/>
        <v>2848.39</v>
      </c>
      <c r="K101" s="35">
        <f t="shared" si="249"/>
        <v>2274.4299999999998</v>
      </c>
      <c r="L101" s="26"/>
      <c r="P101" s="35">
        <v>1895.15</v>
      </c>
      <c r="Q101" s="35">
        <v>2394.58</v>
      </c>
      <c r="R101" s="35">
        <v>2395.2199999999998</v>
      </c>
      <c r="S101" s="35">
        <f t="shared" si="250"/>
        <v>2395.86</v>
      </c>
      <c r="T101" s="35">
        <v>2396.5</v>
      </c>
      <c r="U101" s="35">
        <v>2397.21</v>
      </c>
      <c r="V101" s="35">
        <v>2187.7199999999998</v>
      </c>
      <c r="W101" s="35">
        <f t="shared" ref="W101:W107" si="253">G101</f>
        <v>1687.82</v>
      </c>
      <c r="X101" s="35">
        <v>1688.23</v>
      </c>
      <c r="Y101" s="35">
        <v>1688.67</v>
      </c>
      <c r="Z101" s="35">
        <v>3467.79</v>
      </c>
      <c r="AA101" s="35">
        <v>3469.49</v>
      </c>
      <c r="AB101" s="35">
        <v>2771.09</v>
      </c>
      <c r="AC101" s="35">
        <v>2772.47</v>
      </c>
      <c r="AD101" s="35">
        <v>2773.85</v>
      </c>
      <c r="AE101" s="35">
        <v>2775.28</v>
      </c>
      <c r="AF101" s="35">
        <v>2776.42</v>
      </c>
      <c r="AG101" s="35">
        <v>2777.95</v>
      </c>
      <c r="AH101" s="35">
        <v>2785.3799999999997</v>
      </c>
      <c r="AI101" s="35">
        <v>2848.39</v>
      </c>
      <c r="AJ101" s="35">
        <v>2785.1600000000003</v>
      </c>
      <c r="AK101" s="35">
        <v>2843.8300000000004</v>
      </c>
      <c r="AL101" s="35">
        <v>2230.4499999999998</v>
      </c>
      <c r="AM101" s="35">
        <v>2274.4299999999998</v>
      </c>
      <c r="AN101" s="35">
        <v>2232.64</v>
      </c>
      <c r="AO101" s="68">
        <f t="shared" si="251"/>
        <v>-0.19837998535093149</v>
      </c>
      <c r="AP101" s="68">
        <f t="shared" si="252"/>
        <v>-1.8373834323324956E-2</v>
      </c>
      <c r="AQ101" s="74"/>
    </row>
    <row r="102" spans="1:43" x14ac:dyDescent="0.35">
      <c r="A102" s="1" t="s">
        <v>174</v>
      </c>
      <c r="B102" s="35">
        <v>6630.45</v>
      </c>
      <c r="C102" s="35">
        <v>10198.76</v>
      </c>
      <c r="D102" s="35">
        <v>19256.41</v>
      </c>
      <c r="E102" s="26">
        <v>24938.05</v>
      </c>
      <c r="F102" s="35">
        <v>28141.029999999995</v>
      </c>
      <c r="G102" s="35">
        <v>32979.85</v>
      </c>
      <c r="H102" s="35">
        <f t="shared" si="246"/>
        <v>44665.240000000005</v>
      </c>
      <c r="I102" s="35">
        <f t="shared" si="247"/>
        <v>70245.739999999991</v>
      </c>
      <c r="J102" s="35">
        <f t="shared" si="248"/>
        <v>92658.6</v>
      </c>
      <c r="K102" s="35">
        <f t="shared" si="249"/>
        <v>103626.05000000003</v>
      </c>
      <c r="L102" s="26"/>
      <c r="P102" s="35">
        <v>24645.61</v>
      </c>
      <c r="Q102" s="35">
        <v>23971.199999999997</v>
      </c>
      <c r="R102" s="35">
        <v>25998.289999999997</v>
      </c>
      <c r="S102" s="35">
        <f t="shared" si="250"/>
        <v>28141.029999999995</v>
      </c>
      <c r="T102" s="35">
        <v>28438.009999999995</v>
      </c>
      <c r="U102" s="35">
        <v>28356.410000000003</v>
      </c>
      <c r="V102" s="35">
        <v>28048.089999999997</v>
      </c>
      <c r="W102" s="35">
        <f t="shared" si="253"/>
        <v>32979.85</v>
      </c>
      <c r="X102" s="35">
        <v>36115.089999999997</v>
      </c>
      <c r="Y102" s="35">
        <v>39852.010000000009</v>
      </c>
      <c r="Z102" s="35">
        <v>43546.090000000004</v>
      </c>
      <c r="AA102" s="35">
        <v>44665.240000000005</v>
      </c>
      <c r="AB102" s="35">
        <v>53492.569999999992</v>
      </c>
      <c r="AC102" s="35">
        <v>57245.130000000005</v>
      </c>
      <c r="AD102" s="35">
        <v>65688.75</v>
      </c>
      <c r="AE102" s="35">
        <v>70245.739999999991</v>
      </c>
      <c r="AF102" s="35">
        <v>76212.079999999987</v>
      </c>
      <c r="AG102" s="35">
        <v>85895.690000000017</v>
      </c>
      <c r="AH102" s="35">
        <v>89514.94</v>
      </c>
      <c r="AI102" s="35">
        <v>92658.6</v>
      </c>
      <c r="AJ102" s="35">
        <v>93958.93</v>
      </c>
      <c r="AK102" s="35">
        <v>93682.37</v>
      </c>
      <c r="AL102" s="35">
        <v>97026.159999999989</v>
      </c>
      <c r="AM102" s="35">
        <v>103626.05000000003</v>
      </c>
      <c r="AN102" s="35">
        <v>105945.58999999997</v>
      </c>
      <c r="AO102" s="68">
        <f t="shared" si="251"/>
        <v>0.12757339829221093</v>
      </c>
      <c r="AP102" s="68">
        <f t="shared" si="252"/>
        <v>2.2383753891998426E-2</v>
      </c>
      <c r="AQ102" s="74"/>
    </row>
    <row r="103" spans="1:43" x14ac:dyDescent="0.35">
      <c r="A103" s="1" t="s">
        <v>175</v>
      </c>
      <c r="B103" s="35">
        <v>119.07</v>
      </c>
      <c r="C103" s="35">
        <v>136.74</v>
      </c>
      <c r="D103" s="35">
        <v>248.23000000000002</v>
      </c>
      <c r="E103" s="26">
        <v>355.83</v>
      </c>
      <c r="F103" s="35">
        <v>534.78</v>
      </c>
      <c r="G103" s="35">
        <v>569.1</v>
      </c>
      <c r="H103" s="35">
        <f t="shared" si="246"/>
        <v>754.45999999999992</v>
      </c>
      <c r="I103" s="35">
        <f t="shared" si="247"/>
        <v>791.95000000000039</v>
      </c>
      <c r="J103" s="35">
        <f t="shared" si="248"/>
        <v>871.07000000000039</v>
      </c>
      <c r="K103" s="35">
        <f t="shared" si="249"/>
        <v>1340.9199999999994</v>
      </c>
      <c r="L103" s="26"/>
      <c r="P103" s="35">
        <v>451.34</v>
      </c>
      <c r="Q103" s="35">
        <v>754.69999999999993</v>
      </c>
      <c r="R103" s="35">
        <v>586.39</v>
      </c>
      <c r="S103" s="35">
        <f t="shared" si="250"/>
        <v>534.78</v>
      </c>
      <c r="T103" s="35">
        <v>545.76000000000022</v>
      </c>
      <c r="U103" s="35">
        <v>647.95000000000005</v>
      </c>
      <c r="V103" s="35">
        <v>646.21</v>
      </c>
      <c r="W103" s="35">
        <f t="shared" si="253"/>
        <v>569.1</v>
      </c>
      <c r="X103" s="35">
        <v>611.65</v>
      </c>
      <c r="Y103" s="35">
        <v>891.34</v>
      </c>
      <c r="Z103" s="35">
        <v>738.30000000000018</v>
      </c>
      <c r="AA103" s="35">
        <v>754.45999999999992</v>
      </c>
      <c r="AB103" s="35">
        <v>778.13000000000022</v>
      </c>
      <c r="AC103" s="35">
        <v>643.94000000000017</v>
      </c>
      <c r="AD103" s="35">
        <v>934.37</v>
      </c>
      <c r="AE103" s="35">
        <v>791.95000000000039</v>
      </c>
      <c r="AF103" s="35">
        <v>1002.8700000000002</v>
      </c>
      <c r="AG103" s="35">
        <v>1148.4199999999994</v>
      </c>
      <c r="AH103" s="35">
        <v>848.87999999999977</v>
      </c>
      <c r="AI103" s="35">
        <v>871.07000000000039</v>
      </c>
      <c r="AJ103" s="35">
        <v>835.3</v>
      </c>
      <c r="AK103" s="35">
        <v>955.50999999999988</v>
      </c>
      <c r="AL103" s="35">
        <v>1061.6300000000003</v>
      </c>
      <c r="AM103" s="35">
        <v>1340.9199999999994</v>
      </c>
      <c r="AN103" s="35">
        <v>1527.2699999999998</v>
      </c>
      <c r="AO103" s="68">
        <f t="shared" si="251"/>
        <v>0.82840895486651478</v>
      </c>
      <c r="AP103" s="68">
        <f t="shared" si="252"/>
        <v>0.13897175073829948</v>
      </c>
      <c r="AQ103" s="74"/>
    </row>
    <row r="104" spans="1:43" x14ac:dyDescent="0.35">
      <c r="A104" s="1" t="s">
        <v>176</v>
      </c>
      <c r="B104" s="35">
        <v>20.45</v>
      </c>
      <c r="C104" s="35">
        <v>18.740000000000002</v>
      </c>
      <c r="D104" s="35">
        <v>29.62</v>
      </c>
      <c r="E104" s="26">
        <v>66.39</v>
      </c>
      <c r="F104" s="35">
        <v>32.36</v>
      </c>
      <c r="G104" s="35">
        <v>45.36</v>
      </c>
      <c r="H104" s="35">
        <f t="shared" si="246"/>
        <v>59.559999999999995</v>
      </c>
      <c r="I104" s="35">
        <f t="shared" si="247"/>
        <v>73.84</v>
      </c>
      <c r="J104" s="35">
        <f t="shared" si="248"/>
        <v>93.92</v>
      </c>
      <c r="K104" s="35">
        <f t="shared" si="249"/>
        <v>146.23000000000002</v>
      </c>
      <c r="L104" s="26"/>
      <c r="P104" s="35">
        <v>59.63</v>
      </c>
      <c r="Q104" s="35">
        <v>73.25</v>
      </c>
      <c r="R104" s="35">
        <v>86.4</v>
      </c>
      <c r="S104" s="35">
        <f t="shared" si="250"/>
        <v>32.36</v>
      </c>
      <c r="T104" s="35">
        <v>34.25</v>
      </c>
      <c r="U104" s="35">
        <v>40.81</v>
      </c>
      <c r="V104" s="35">
        <v>47.78</v>
      </c>
      <c r="W104" s="35">
        <f t="shared" si="253"/>
        <v>45.36</v>
      </c>
      <c r="X104" s="35">
        <v>56.73</v>
      </c>
      <c r="Y104" s="35">
        <v>64.5</v>
      </c>
      <c r="Z104" s="35">
        <v>72.289999999999992</v>
      </c>
      <c r="AA104" s="35">
        <v>59.559999999999995</v>
      </c>
      <c r="AB104" s="35">
        <v>74.47</v>
      </c>
      <c r="AC104" s="35">
        <v>80.319999999999993</v>
      </c>
      <c r="AD104" s="35">
        <v>88.6</v>
      </c>
      <c r="AE104" s="35">
        <v>73.84</v>
      </c>
      <c r="AF104" s="35">
        <v>93.710000000000008</v>
      </c>
      <c r="AG104" s="35">
        <v>90.8</v>
      </c>
      <c r="AH104" s="35">
        <v>94.46</v>
      </c>
      <c r="AI104" s="35">
        <v>93.92</v>
      </c>
      <c r="AJ104" s="35">
        <v>97.990000000000009</v>
      </c>
      <c r="AK104" s="35">
        <v>105.97</v>
      </c>
      <c r="AL104" s="35">
        <v>141.85</v>
      </c>
      <c r="AM104" s="35">
        <v>146.23000000000002</v>
      </c>
      <c r="AN104" s="35">
        <v>202.89999999999998</v>
      </c>
      <c r="AO104" s="68">
        <f t="shared" si="251"/>
        <v>1.0706194509643838</v>
      </c>
      <c r="AP104" s="68">
        <f t="shared" si="252"/>
        <v>0.38754017643438377</v>
      </c>
      <c r="AQ104" s="74"/>
    </row>
    <row r="105" spans="1:43" x14ac:dyDescent="0.35">
      <c r="A105" s="1" t="s">
        <v>177</v>
      </c>
      <c r="B105" s="35">
        <v>0</v>
      </c>
      <c r="C105" s="35">
        <v>0</v>
      </c>
      <c r="D105" s="35">
        <v>0</v>
      </c>
      <c r="E105" s="26">
        <v>31.15</v>
      </c>
      <c r="F105" s="35">
        <v>79.58</v>
      </c>
      <c r="G105" s="35">
        <v>17.39</v>
      </c>
      <c r="H105" s="35">
        <f t="shared" si="246"/>
        <v>0</v>
      </c>
      <c r="I105" s="35">
        <f t="shared" si="247"/>
        <v>0</v>
      </c>
      <c r="J105" s="35">
        <f t="shared" si="248"/>
        <v>23.749999999999972</v>
      </c>
      <c r="K105" s="35">
        <f t="shared" si="249"/>
        <v>31.840000000000003</v>
      </c>
      <c r="L105" s="26"/>
      <c r="P105" s="35">
        <v>105.56</v>
      </c>
      <c r="Q105" s="35">
        <v>67.52</v>
      </c>
      <c r="R105" s="35">
        <v>35.910000000000004</v>
      </c>
      <c r="S105" s="35">
        <f t="shared" si="250"/>
        <v>79.58</v>
      </c>
      <c r="T105" s="35">
        <v>116.42</v>
      </c>
      <c r="U105" s="35">
        <v>120.09</v>
      </c>
      <c r="V105" s="35">
        <v>148.63999999999999</v>
      </c>
      <c r="W105" s="35">
        <f t="shared" si="253"/>
        <v>17.39</v>
      </c>
      <c r="X105" s="35">
        <v>11.18</v>
      </c>
      <c r="Y105" s="35">
        <v>0</v>
      </c>
      <c r="Z105" s="35">
        <v>0</v>
      </c>
      <c r="AA105" s="35">
        <v>0</v>
      </c>
      <c r="AB105" s="35">
        <v>0</v>
      </c>
      <c r="AC105" s="35">
        <v>0</v>
      </c>
      <c r="AD105" s="35">
        <v>0</v>
      </c>
      <c r="AE105" s="35">
        <v>0</v>
      </c>
      <c r="AF105" s="35">
        <v>0</v>
      </c>
      <c r="AG105" s="35">
        <v>0</v>
      </c>
      <c r="AH105" s="35">
        <v>0</v>
      </c>
      <c r="AI105" s="35">
        <v>23.749999999999972</v>
      </c>
      <c r="AJ105" s="35">
        <v>15.549999999999983</v>
      </c>
      <c r="AK105" s="35">
        <v>26.539999999999992</v>
      </c>
      <c r="AL105" s="35">
        <v>27.32000000000005</v>
      </c>
      <c r="AM105" s="35">
        <v>31.840000000000003</v>
      </c>
      <c r="AN105" s="35">
        <v>30.020000000000039</v>
      </c>
      <c r="AO105" s="68">
        <f t="shared" si="251"/>
        <v>0.93054662379421682</v>
      </c>
      <c r="AP105" s="68">
        <f t="shared" si="252"/>
        <v>-5.7160804020099376E-2</v>
      </c>
      <c r="AQ105" s="74"/>
    </row>
    <row r="106" spans="1:43" x14ac:dyDescent="0.35">
      <c r="A106" s="1" t="s">
        <v>178</v>
      </c>
      <c r="B106" s="35">
        <f>22.26+0.84</f>
        <v>23.1</v>
      </c>
      <c r="C106" s="35">
        <v>37.660000000000004</v>
      </c>
      <c r="D106" s="35">
        <v>40.81</v>
      </c>
      <c r="E106" s="26">
        <v>72.09</v>
      </c>
      <c r="F106" s="35">
        <v>64.040000000000006</v>
      </c>
      <c r="G106" s="35">
        <v>79.73</v>
      </c>
      <c r="H106" s="35">
        <f t="shared" si="246"/>
        <v>118.34</v>
      </c>
      <c r="I106" s="35">
        <f t="shared" si="247"/>
        <v>123.04999999999993</v>
      </c>
      <c r="J106" s="35">
        <f t="shared" si="248"/>
        <v>247.30999999999989</v>
      </c>
      <c r="K106" s="35">
        <f t="shared" si="249"/>
        <v>516.53999999999985</v>
      </c>
      <c r="L106" s="26"/>
      <c r="P106" s="35">
        <v>100.42</v>
      </c>
      <c r="Q106" s="35">
        <v>82.71</v>
      </c>
      <c r="R106" s="35">
        <v>60.36</v>
      </c>
      <c r="S106" s="35">
        <f t="shared" si="250"/>
        <v>64.040000000000006</v>
      </c>
      <c r="T106" s="35">
        <v>32.51</v>
      </c>
      <c r="U106" s="35">
        <v>64.38</v>
      </c>
      <c r="V106" s="35">
        <v>68.69</v>
      </c>
      <c r="W106" s="35">
        <f t="shared" si="253"/>
        <v>79.73</v>
      </c>
      <c r="X106" s="35">
        <v>132.74</v>
      </c>
      <c r="Y106" s="35">
        <v>114.48</v>
      </c>
      <c r="Z106" s="35">
        <v>93.61999999999999</v>
      </c>
      <c r="AA106" s="35">
        <v>118.34</v>
      </c>
      <c r="AB106" s="35">
        <v>167.32</v>
      </c>
      <c r="AC106" s="35">
        <v>111.16999999999992</v>
      </c>
      <c r="AD106" s="35">
        <v>99.48</v>
      </c>
      <c r="AE106" s="35">
        <v>123.04999999999993</v>
      </c>
      <c r="AF106" s="35">
        <v>245.62999999999997</v>
      </c>
      <c r="AG106" s="35">
        <v>160.12000000000009</v>
      </c>
      <c r="AH106" s="35">
        <v>241.66000000000008</v>
      </c>
      <c r="AI106" s="35">
        <v>247.30999999999989</v>
      </c>
      <c r="AJ106" s="35">
        <v>333.7999999999999</v>
      </c>
      <c r="AK106" s="35">
        <v>194.42999999999975</v>
      </c>
      <c r="AL106" s="35">
        <v>202.81999999999965</v>
      </c>
      <c r="AM106" s="35">
        <v>516.53999999999985</v>
      </c>
      <c r="AN106" s="35">
        <v>772.08999999999992</v>
      </c>
      <c r="AO106" s="68">
        <f t="shared" si="251"/>
        <v>1.3130317555422413</v>
      </c>
      <c r="AP106" s="68">
        <f t="shared" si="252"/>
        <v>0.49473419289890441</v>
      </c>
      <c r="AQ106" s="74"/>
    </row>
    <row r="107" spans="1:43" x14ac:dyDescent="0.35">
      <c r="A107" s="1" t="s">
        <v>86</v>
      </c>
      <c r="B107" s="35">
        <v>3063.58</v>
      </c>
      <c r="C107" s="35">
        <v>3252.15</v>
      </c>
      <c r="D107" s="35">
        <v>5226.6099999999988</v>
      </c>
      <c r="E107" s="26">
        <v>9334.26</v>
      </c>
      <c r="F107" s="35">
        <v>13805.43</v>
      </c>
      <c r="G107" s="35">
        <v>15736.85</v>
      </c>
      <c r="H107" s="35">
        <f t="shared" si="246"/>
        <v>18173.390000000003</v>
      </c>
      <c r="I107" s="35">
        <f t="shared" si="247"/>
        <v>21214.850000000006</v>
      </c>
      <c r="J107" s="35">
        <f t="shared" si="248"/>
        <v>25212.820000000011</v>
      </c>
      <c r="K107" s="35">
        <f t="shared" si="249"/>
        <v>43565.390000000007</v>
      </c>
      <c r="L107" s="26"/>
      <c r="P107" s="35">
        <v>9726.3599999999988</v>
      </c>
      <c r="Q107" s="35">
        <v>9879.75</v>
      </c>
      <c r="R107" s="35">
        <v>10920.54</v>
      </c>
      <c r="S107" s="35">
        <f t="shared" si="250"/>
        <v>13805.43</v>
      </c>
      <c r="T107" s="35">
        <v>14172.64</v>
      </c>
      <c r="U107" s="35">
        <v>14626.879999999997</v>
      </c>
      <c r="V107" s="35">
        <v>15100.25</v>
      </c>
      <c r="W107" s="35">
        <f t="shared" si="253"/>
        <v>15736.85</v>
      </c>
      <c r="X107" s="35">
        <v>16279.21</v>
      </c>
      <c r="Y107" s="35">
        <v>16856.190000000002</v>
      </c>
      <c r="Z107" s="35">
        <v>17483.3</v>
      </c>
      <c r="AA107" s="35">
        <v>18173.390000000003</v>
      </c>
      <c r="AB107" s="35">
        <v>18679.72</v>
      </c>
      <c r="AC107" s="35">
        <v>19467.320000000003</v>
      </c>
      <c r="AD107" s="35">
        <v>20318.040000000005</v>
      </c>
      <c r="AE107" s="35">
        <v>21214.850000000006</v>
      </c>
      <c r="AF107" s="35">
        <v>21876.010000000002</v>
      </c>
      <c r="AG107" s="35">
        <v>22894.87000000001</v>
      </c>
      <c r="AH107" s="35">
        <v>24082.290000000005</v>
      </c>
      <c r="AI107" s="35">
        <v>25212.820000000011</v>
      </c>
      <c r="AJ107" s="35">
        <v>38551.129999999997</v>
      </c>
      <c r="AK107" s="35">
        <v>40143.660000000003</v>
      </c>
      <c r="AL107" s="35">
        <v>41803.460000000014</v>
      </c>
      <c r="AM107" s="35">
        <v>43565.390000000007</v>
      </c>
      <c r="AN107" s="35">
        <v>44827.16</v>
      </c>
      <c r="AO107" s="68">
        <f t="shared" si="251"/>
        <v>0.16279756261359934</v>
      </c>
      <c r="AP107" s="68">
        <f t="shared" si="252"/>
        <v>2.8962669678843644E-2</v>
      </c>
      <c r="AQ107" s="74"/>
    </row>
    <row r="108" spans="1:43" s="2" customFormat="1" x14ac:dyDescent="0.35">
      <c r="A108" s="2" t="s">
        <v>35</v>
      </c>
      <c r="B108" s="24">
        <f t="shared" ref="B108:G108" si="254">SUM(B100:B107)</f>
        <v>9889.58</v>
      </c>
      <c r="C108" s="24">
        <f t="shared" si="254"/>
        <v>13649.42</v>
      </c>
      <c r="D108" s="24">
        <f t="shared" si="254"/>
        <v>24815.260000000002</v>
      </c>
      <c r="E108" s="4">
        <f t="shared" si="254"/>
        <v>34802.090000000004</v>
      </c>
      <c r="F108" s="24">
        <f t="shared" si="254"/>
        <v>45101.549999999996</v>
      </c>
      <c r="G108" s="24">
        <f t="shared" si="254"/>
        <v>51178.15</v>
      </c>
      <c r="H108" s="24">
        <f t="shared" ref="H108:I108" si="255">SUM(H100:H107)</f>
        <v>67389.61</v>
      </c>
      <c r="I108" s="24">
        <f t="shared" si="255"/>
        <v>95339.56</v>
      </c>
      <c r="J108" s="24">
        <f t="shared" ref="J108:K108" si="256">SUM(J100:J107)</f>
        <v>122116.72000000002</v>
      </c>
      <c r="K108" s="24">
        <f t="shared" si="256"/>
        <v>151665.38000000003</v>
      </c>
      <c r="L108" s="4"/>
      <c r="P108" s="24">
        <f t="shared" ref="P108:Y108" si="257">SUM(P100:P107)</f>
        <v>36987.93</v>
      </c>
      <c r="Q108" s="24">
        <f t="shared" si="257"/>
        <v>37223.769999999997</v>
      </c>
      <c r="R108" s="24">
        <f t="shared" si="257"/>
        <v>40084.19</v>
      </c>
      <c r="S108" s="24">
        <f t="shared" si="257"/>
        <v>45101.549999999996</v>
      </c>
      <c r="T108" s="24">
        <f t="shared" si="257"/>
        <v>45780.279999999984</v>
      </c>
      <c r="U108" s="24">
        <f t="shared" si="257"/>
        <v>46324.61</v>
      </c>
      <c r="V108" s="24">
        <f>SUM(V100:V107)</f>
        <v>46310.049999999988</v>
      </c>
      <c r="W108" s="24">
        <f t="shared" si="257"/>
        <v>51178.15</v>
      </c>
      <c r="X108" s="24">
        <f t="shared" si="257"/>
        <v>54952.56</v>
      </c>
      <c r="Y108" s="24">
        <f t="shared" si="257"/>
        <v>59563.200000000012</v>
      </c>
      <c r="Z108" s="24">
        <f t="shared" ref="Z108:AA108" si="258">SUM(Z100:Z107)</f>
        <v>65496.420000000013</v>
      </c>
      <c r="AA108" s="24">
        <f t="shared" si="258"/>
        <v>67389.61</v>
      </c>
      <c r="AB108" s="24">
        <f t="shared" ref="AB108:AC108" si="259">SUM(AB100:AB107)</f>
        <v>76077.579999999987</v>
      </c>
      <c r="AC108" s="24">
        <f t="shared" si="259"/>
        <v>80434.3</v>
      </c>
      <c r="AD108" s="24">
        <f t="shared" ref="AD108:AI108" si="260">SUM(AD100:AD107)</f>
        <v>90041.47</v>
      </c>
      <c r="AE108" s="24">
        <f t="shared" si="260"/>
        <v>95339.56</v>
      </c>
      <c r="AF108" s="24">
        <f t="shared" si="260"/>
        <v>102323.66999999998</v>
      </c>
      <c r="AG108" s="24">
        <f t="shared" si="260"/>
        <v>113085.35000000002</v>
      </c>
      <c r="AH108" s="24">
        <f t="shared" si="260"/>
        <v>117683.09000000003</v>
      </c>
      <c r="AI108" s="24">
        <f t="shared" si="260"/>
        <v>122116.72000000002</v>
      </c>
      <c r="AJ108" s="24">
        <f t="shared" ref="AJ108" si="261">SUM(AJ100:AJ107)</f>
        <v>136726.75</v>
      </c>
      <c r="AK108" s="24">
        <f t="shared" ref="AK108:AL108" si="262">SUM(AK100:AK107)</f>
        <v>138111.50999999998</v>
      </c>
      <c r="AL108" s="24">
        <f t="shared" si="262"/>
        <v>142675.59000000003</v>
      </c>
      <c r="AM108" s="24">
        <f t="shared" ref="AM108:AN108" si="263">SUM(AM100:AM107)</f>
        <v>151665.38000000003</v>
      </c>
      <c r="AN108" s="24">
        <f t="shared" si="263"/>
        <v>155765.11999999997</v>
      </c>
      <c r="AO108" s="70">
        <f t="shared" si="251"/>
        <v>0.1392439299551842</v>
      </c>
      <c r="AP108" s="70">
        <f t="shared" si="252"/>
        <v>2.703148206927608E-2</v>
      </c>
      <c r="AQ108" s="75"/>
    </row>
    <row r="109" spans="1:43" x14ac:dyDescent="0.35">
      <c r="A109" s="1" t="s">
        <v>180</v>
      </c>
      <c r="B109" s="42">
        <f t="shared" ref="B109:G109" si="264">B108-B97</f>
        <v>0</v>
      </c>
      <c r="C109" s="42">
        <f t="shared" si="264"/>
        <v>0</v>
      </c>
      <c r="D109" s="42">
        <f t="shared" si="264"/>
        <v>0</v>
      </c>
      <c r="E109" s="39">
        <f t="shared" si="264"/>
        <v>0</v>
      </c>
      <c r="F109" s="46">
        <f t="shared" si="264"/>
        <v>0</v>
      </c>
      <c r="G109" s="46">
        <f t="shared" si="264"/>
        <v>0</v>
      </c>
      <c r="H109" s="46">
        <f t="shared" ref="H109:I109" si="265">H108-H97</f>
        <v>0</v>
      </c>
      <c r="I109" s="46">
        <f t="shared" si="265"/>
        <v>0</v>
      </c>
      <c r="J109" s="46">
        <f t="shared" ref="J109:K109" si="266">J108-J97</f>
        <v>0</v>
      </c>
      <c r="K109" s="46">
        <f t="shared" si="266"/>
        <v>0</v>
      </c>
      <c r="L109" s="39"/>
      <c r="P109" s="46">
        <f t="shared" ref="P109:W109" si="267">P108-P97</f>
        <v>0</v>
      </c>
      <c r="Q109" s="46">
        <f t="shared" si="267"/>
        <v>0</v>
      </c>
      <c r="R109" s="46">
        <f t="shared" si="267"/>
        <v>0</v>
      </c>
      <c r="S109" s="46">
        <f t="shared" si="267"/>
        <v>0</v>
      </c>
      <c r="T109" s="46">
        <f t="shared" si="267"/>
        <v>0</v>
      </c>
      <c r="U109" s="46">
        <f t="shared" si="267"/>
        <v>0</v>
      </c>
      <c r="V109" s="46">
        <f>V108-V97</f>
        <v>0</v>
      </c>
      <c r="W109" s="46">
        <f t="shared" si="267"/>
        <v>0</v>
      </c>
      <c r="X109" s="46">
        <f t="shared" ref="X109:Y109" si="268">X108-X97</f>
        <v>0</v>
      </c>
      <c r="Y109" s="46">
        <f t="shared" si="268"/>
        <v>0</v>
      </c>
      <c r="Z109" s="42">
        <f t="shared" ref="Z109:AA109" si="269">Z108-Z97</f>
        <v>0</v>
      </c>
      <c r="AA109" s="42">
        <f t="shared" si="269"/>
        <v>0</v>
      </c>
      <c r="AB109" s="42">
        <f t="shared" ref="AB109:AC109" si="270">AB108-AB97</f>
        <v>0</v>
      </c>
      <c r="AC109" s="42">
        <f t="shared" si="270"/>
        <v>0</v>
      </c>
      <c r="AD109" s="42">
        <f t="shared" ref="AD109:AE109" si="271">AD108-AD97</f>
        <v>0</v>
      </c>
      <c r="AE109" s="42">
        <f t="shared" si="271"/>
        <v>0</v>
      </c>
      <c r="AF109" s="42">
        <f t="shared" ref="AF109:AG109" si="272">AF108-AF97</f>
        <v>0</v>
      </c>
      <c r="AG109" s="42">
        <f t="shared" si="272"/>
        <v>0</v>
      </c>
      <c r="AH109" s="42">
        <f t="shared" ref="AH109:AI109" si="273">AH108-AH97</f>
        <v>0</v>
      </c>
      <c r="AI109" s="42">
        <f t="shared" si="273"/>
        <v>0</v>
      </c>
      <c r="AJ109" s="42">
        <f t="shared" ref="AJ109" si="274">AJ108-AJ97</f>
        <v>0</v>
      </c>
      <c r="AK109" s="42">
        <f t="shared" ref="AK109:AL109" si="275">AK108-AK97</f>
        <v>0</v>
      </c>
      <c r="AL109" s="42">
        <f t="shared" si="275"/>
        <v>0</v>
      </c>
      <c r="AM109" s="42">
        <f t="shared" ref="AM109:AN109" si="276">AM108-AM97</f>
        <v>0</v>
      </c>
      <c r="AN109" s="42">
        <f t="shared" si="276"/>
        <v>0</v>
      </c>
    </row>
    <row r="110" spans="1:43" x14ac:dyDescent="0.35">
      <c r="F110" s="35"/>
      <c r="G110" s="35"/>
      <c r="H110" s="35"/>
      <c r="I110" s="35"/>
      <c r="J110" s="35"/>
      <c r="K110" s="35"/>
    </row>
    <row r="111" spans="1:43" s="14" customFormat="1" ht="13.5" x14ac:dyDescent="0.35">
      <c r="P111" s="56"/>
      <c r="Q111" s="56"/>
      <c r="R111" s="83"/>
      <c r="S111" s="56"/>
      <c r="T111" s="56"/>
      <c r="U111" s="83"/>
      <c r="V111" s="83"/>
      <c r="W111" s="83"/>
      <c r="X111" s="83"/>
      <c r="Y111" s="83"/>
      <c r="Z111" s="83"/>
      <c r="AA111" s="83"/>
      <c r="AB111" s="83"/>
      <c r="AC111" s="83"/>
      <c r="AD111" s="83"/>
      <c r="AE111" s="83"/>
      <c r="AF111" s="83"/>
      <c r="AG111" s="83"/>
      <c r="AH111" s="83"/>
      <c r="AI111" s="83"/>
      <c r="AJ111" s="83"/>
      <c r="AK111" s="83"/>
      <c r="AL111" s="83"/>
      <c r="AM111" s="83"/>
      <c r="AN111" s="83"/>
      <c r="AO111" s="71"/>
      <c r="AP111" s="71"/>
      <c r="AQ111" s="71"/>
    </row>
    <row r="112" spans="1:43" s="5" customFormat="1" x14ac:dyDescent="0.35">
      <c r="A112" s="5" t="s">
        <v>143</v>
      </c>
      <c r="B112" s="22" t="str">
        <f t="shared" ref="B112:K112" si="277">B$1</f>
        <v>FY17</v>
      </c>
      <c r="C112" s="22" t="str">
        <f t="shared" si="277"/>
        <v>FY18</v>
      </c>
      <c r="D112" s="22" t="str">
        <f t="shared" si="277"/>
        <v>FY19</v>
      </c>
      <c r="E112" s="22" t="str">
        <f t="shared" si="277"/>
        <v>FY20</v>
      </c>
      <c r="F112" s="22" t="str">
        <f t="shared" si="277"/>
        <v>FY21</v>
      </c>
      <c r="G112" s="22" t="str">
        <f t="shared" si="277"/>
        <v>FY22</v>
      </c>
      <c r="H112" s="22" t="str">
        <f t="shared" si="277"/>
        <v>FY23</v>
      </c>
      <c r="I112" s="22" t="str">
        <f t="shared" si="277"/>
        <v>FY24</v>
      </c>
      <c r="J112" s="22" t="str">
        <f t="shared" si="277"/>
        <v>FY25</v>
      </c>
      <c r="K112" s="22" t="str">
        <f t="shared" si="277"/>
        <v>FY26</v>
      </c>
      <c r="L112" s="22" t="str">
        <f>L$1</f>
        <v>Yoy%</v>
      </c>
      <c r="P112" s="6" t="str">
        <f t="shared" ref="P112:AP112" si="278">P$1</f>
        <v>Q1FY21</v>
      </c>
      <c r="Q112" s="6" t="str">
        <f t="shared" si="278"/>
        <v>Q2FY21</v>
      </c>
      <c r="R112" s="79" t="str">
        <f t="shared" si="278"/>
        <v>Q3FY21</v>
      </c>
      <c r="S112" s="6" t="str">
        <f t="shared" si="278"/>
        <v>Q4FY21</v>
      </c>
      <c r="T112" s="6" t="str">
        <f t="shared" si="278"/>
        <v>Q1FY22</v>
      </c>
      <c r="U112" s="79" t="str">
        <f t="shared" si="278"/>
        <v>Q2FY22</v>
      </c>
      <c r="V112" s="79" t="str">
        <f t="shared" si="278"/>
        <v>Q3FY22</v>
      </c>
      <c r="W112" s="79" t="str">
        <f t="shared" si="278"/>
        <v>Q4FY22</v>
      </c>
      <c r="X112" s="79" t="str">
        <f t="shared" si="278"/>
        <v>Q1FY23</v>
      </c>
      <c r="Y112" s="79" t="str">
        <f t="shared" si="278"/>
        <v>Q2FY23</v>
      </c>
      <c r="Z112" s="79" t="str">
        <f t="shared" si="278"/>
        <v>Q3FY23</v>
      </c>
      <c r="AA112" s="79" t="str">
        <f t="shared" si="278"/>
        <v>Q4FY23</v>
      </c>
      <c r="AB112" s="79" t="str">
        <f t="shared" si="278"/>
        <v>Q1FY24</v>
      </c>
      <c r="AC112" s="79" t="str">
        <f t="shared" si="278"/>
        <v>Q2FY24</v>
      </c>
      <c r="AD112" s="79" t="str">
        <f t="shared" si="278"/>
        <v>Q3FY24</v>
      </c>
      <c r="AE112" s="79" t="str">
        <f t="shared" si="278"/>
        <v>Q4FY24</v>
      </c>
      <c r="AF112" s="79" t="str">
        <f t="shared" si="278"/>
        <v>Q1FY25</v>
      </c>
      <c r="AG112" s="79" t="str">
        <f t="shared" si="278"/>
        <v>Q2FY25</v>
      </c>
      <c r="AH112" s="79" t="str">
        <f t="shared" si="278"/>
        <v>Q3FY25</v>
      </c>
      <c r="AI112" s="79" t="str">
        <f t="shared" si="278"/>
        <v>Q4FY25</v>
      </c>
      <c r="AJ112" s="79" t="str">
        <f t="shared" si="278"/>
        <v>Q1FY26</v>
      </c>
      <c r="AK112" s="79" t="str">
        <f t="shared" si="278"/>
        <v>Q2FY26</v>
      </c>
      <c r="AL112" s="79" t="str">
        <f t="shared" si="278"/>
        <v>Q3FY26</v>
      </c>
      <c r="AM112" s="79" t="str">
        <f t="shared" si="278"/>
        <v>Q4FY26</v>
      </c>
      <c r="AN112" s="79" t="str">
        <f>AN$1</f>
        <v>Q1FY27</v>
      </c>
      <c r="AO112" s="6" t="str">
        <f t="shared" si="278"/>
        <v>y-o-y</v>
      </c>
      <c r="AP112" s="6" t="str">
        <f t="shared" si="278"/>
        <v>q-o-q</v>
      </c>
      <c r="AQ112" s="6"/>
    </row>
    <row r="113" spans="1:43" s="2" customFormat="1" x14ac:dyDescent="0.35">
      <c r="A113" s="2" t="s">
        <v>19</v>
      </c>
      <c r="B113" s="4">
        <f t="shared" ref="B113" si="279">SUM(B114:B119)</f>
        <v>6630.4499999999989</v>
      </c>
      <c r="C113" s="4">
        <f t="shared" ref="C113" si="280">SUM(C114:C119)</f>
        <v>10198.76</v>
      </c>
      <c r="D113" s="4">
        <f t="shared" ref="D113" si="281">SUM(D114:D119)</f>
        <v>19256.41</v>
      </c>
      <c r="E113" s="4">
        <f t="shared" ref="E113" si="282">SUM(E114:E119)</f>
        <v>24938.05</v>
      </c>
      <c r="F113" s="4">
        <f t="shared" ref="F113" si="283">SUM(F114:F119)</f>
        <v>30536.89</v>
      </c>
      <c r="G113" s="4">
        <f t="shared" ref="G113" si="284">SUM(G114:G119)</f>
        <v>34667.67</v>
      </c>
      <c r="H113" s="4">
        <f t="shared" ref="H113" si="285">SUM(H114:H119)</f>
        <v>48134.729999999996</v>
      </c>
      <c r="I113" s="4">
        <f t="shared" ref="I113:J113" si="286">SUM(I114:I119)</f>
        <v>73021.01999999999</v>
      </c>
      <c r="J113" s="4">
        <f t="shared" si="286"/>
        <v>95506.99</v>
      </c>
      <c r="K113" s="4">
        <f t="shared" ref="K113" si="287">SUM(K114:K119)</f>
        <v>105900.48</v>
      </c>
      <c r="L113" s="30">
        <f t="shared" ref="L113:L123" si="288">K113/J113-1</f>
        <v>0.1088243907592521</v>
      </c>
      <c r="P113" s="4">
        <f t="shared" ref="P113:AF113" si="289">SUM(P114:P119)</f>
        <v>26540.76</v>
      </c>
      <c r="Q113" s="4">
        <f t="shared" si="289"/>
        <v>26365.78</v>
      </c>
      <c r="R113" s="4">
        <f t="shared" si="289"/>
        <v>28393.51</v>
      </c>
      <c r="S113" s="4">
        <f t="shared" si="289"/>
        <v>30536.89</v>
      </c>
      <c r="T113" s="4">
        <f t="shared" si="289"/>
        <v>30834.510000000002</v>
      </c>
      <c r="U113" s="4">
        <f t="shared" si="289"/>
        <v>30753.62</v>
      </c>
      <c r="V113" s="4">
        <f t="shared" si="289"/>
        <v>30235.810000000005</v>
      </c>
      <c r="W113" s="4">
        <f t="shared" si="289"/>
        <v>34667.67</v>
      </c>
      <c r="X113" s="4">
        <f t="shared" si="289"/>
        <v>37803.32</v>
      </c>
      <c r="Y113" s="4">
        <f t="shared" si="289"/>
        <v>41540.679999999993</v>
      </c>
      <c r="Z113" s="4">
        <f t="shared" si="289"/>
        <v>47013.88</v>
      </c>
      <c r="AA113" s="4">
        <f t="shared" si="289"/>
        <v>48134.729999999996</v>
      </c>
      <c r="AB113" s="4">
        <f t="shared" si="289"/>
        <v>56263.66</v>
      </c>
      <c r="AC113" s="4">
        <f t="shared" si="289"/>
        <v>60017.600000000006</v>
      </c>
      <c r="AD113" s="4">
        <f t="shared" si="289"/>
        <v>68462.600000000006</v>
      </c>
      <c r="AE113" s="4">
        <f>SUM(AE114:AE119)</f>
        <v>73021.01999999999</v>
      </c>
      <c r="AF113" s="4">
        <f t="shared" si="289"/>
        <v>78988.5</v>
      </c>
      <c r="AG113" s="4">
        <f t="shared" ref="AG113:AL113" si="290">SUM(AG114:AG119)</f>
        <v>88673.639999999985</v>
      </c>
      <c r="AH113" s="4">
        <f t="shared" si="290"/>
        <v>92300.319999999992</v>
      </c>
      <c r="AI113" s="4">
        <f t="shared" si="290"/>
        <v>95506.99</v>
      </c>
      <c r="AJ113" s="4">
        <f t="shared" si="290"/>
        <v>96744.090000000011</v>
      </c>
      <c r="AK113" s="4">
        <f t="shared" si="290"/>
        <v>96526.2</v>
      </c>
      <c r="AL113" s="4">
        <f t="shared" si="290"/>
        <v>99256.609999999986</v>
      </c>
      <c r="AM113" s="4">
        <f t="shared" ref="AM113" si="291">SUM(AM114:AM119)</f>
        <v>105900.48</v>
      </c>
      <c r="AN113" s="4">
        <f>SUM(AN114:AN119)</f>
        <v>108178.22999999998</v>
      </c>
      <c r="AO113" s="70">
        <f t="shared" ref="AO113:AO123" si="292">IFERROR(AN113/AJ113-1,"")</f>
        <v>0.11818954522183178</v>
      </c>
      <c r="AP113" s="70">
        <f t="shared" ref="AP113:AP123" si="293">IFERROR(AN113/AM113-1,"")</f>
        <v>2.1508401095065688E-2</v>
      </c>
      <c r="AQ113" s="75"/>
    </row>
    <row r="114" spans="1:43" x14ac:dyDescent="0.35">
      <c r="A114" s="1" t="s">
        <v>8</v>
      </c>
      <c r="B114" s="26">
        <v>375.48</v>
      </c>
      <c r="C114" s="26">
        <v>2144.9299999999998</v>
      </c>
      <c r="D114" s="26">
        <v>4447.04</v>
      </c>
      <c r="E114" s="26">
        <v>7536.2</v>
      </c>
      <c r="F114" s="26">
        <v>7378.38</v>
      </c>
      <c r="G114" s="26">
        <v>10288.67</v>
      </c>
      <c r="H114" s="26">
        <f t="shared" ref="H114:H118" si="294">AA114</f>
        <v>18756.46</v>
      </c>
      <c r="I114" s="26">
        <f>AE114</f>
        <v>27366.62</v>
      </c>
      <c r="J114" s="26">
        <f t="shared" ref="J114:J122" si="295">AI114</f>
        <v>30216.630000000005</v>
      </c>
      <c r="K114" s="26">
        <f t="shared" ref="K114:K119" si="296">AM114</f>
        <v>29252.65</v>
      </c>
      <c r="L114" s="30">
        <f t="shared" si="288"/>
        <v>-3.1902300157231389E-2</v>
      </c>
      <c r="P114" s="26">
        <v>7083.02</v>
      </c>
      <c r="Q114" s="26">
        <v>7518.78</v>
      </c>
      <c r="R114" s="26">
        <v>6711.61</v>
      </c>
      <c r="S114" s="26">
        <f>F114</f>
        <v>7378.38</v>
      </c>
      <c r="T114" s="26">
        <v>8154.72</v>
      </c>
      <c r="U114" s="26">
        <v>8332.14</v>
      </c>
      <c r="V114" s="26">
        <v>8016.9272955891402</v>
      </c>
      <c r="W114" s="26">
        <f>G114</f>
        <v>10288.67</v>
      </c>
      <c r="X114" s="26">
        <v>12015.77</v>
      </c>
      <c r="Y114" s="26">
        <v>16703.419999999998</v>
      </c>
      <c r="Z114" s="26">
        <v>18451.64</v>
      </c>
      <c r="AA114" s="26">
        <v>18756.46</v>
      </c>
      <c r="AB114" s="26">
        <f>36859.44-AB115</f>
        <v>21924.090000000004</v>
      </c>
      <c r="AC114" s="26">
        <f>39704.57-AC115</f>
        <v>24351.86</v>
      </c>
      <c r="AD114" s="26">
        <v>25891.49</v>
      </c>
      <c r="AE114" s="26">
        <v>27366.62</v>
      </c>
      <c r="AF114" s="26">
        <v>28079.05</v>
      </c>
      <c r="AG114" s="26">
        <v>30225.1</v>
      </c>
      <c r="AH114" s="26">
        <v>31180.34</v>
      </c>
      <c r="AI114" s="26">
        <v>30216.630000000005</v>
      </c>
      <c r="AJ114" s="26">
        <v>28315.7</v>
      </c>
      <c r="AK114" s="26">
        <v>29044.57</v>
      </c>
      <c r="AL114" s="26">
        <v>28274.22</v>
      </c>
      <c r="AM114" s="26">
        <v>29252.65</v>
      </c>
      <c r="AN114" s="26">
        <v>29918.359999999971</v>
      </c>
      <c r="AO114" s="68">
        <f t="shared" si="292"/>
        <v>5.6599695575245246E-2</v>
      </c>
      <c r="AP114" s="68">
        <f t="shared" si="293"/>
        <v>2.275725447096133E-2</v>
      </c>
      <c r="AQ114" s="74"/>
    </row>
    <row r="115" spans="1:43" x14ac:dyDescent="0.35">
      <c r="A115" s="1" t="s">
        <v>9</v>
      </c>
      <c r="B115" s="26">
        <v>5666.98</v>
      </c>
      <c r="C115" s="26">
        <v>5598.82</v>
      </c>
      <c r="D115" s="26">
        <v>8941.74</v>
      </c>
      <c r="E115" s="26">
        <v>10256.77</v>
      </c>
      <c r="F115" s="26">
        <v>9368.01</v>
      </c>
      <c r="G115" s="26">
        <v>9960.07</v>
      </c>
      <c r="H115" s="26">
        <f t="shared" si="294"/>
        <v>15650.78</v>
      </c>
      <c r="I115" s="26">
        <f t="shared" ref="I115:I118" si="297">AE115</f>
        <v>25697.81</v>
      </c>
      <c r="J115" s="26">
        <f t="shared" si="295"/>
        <v>38910.729999999996</v>
      </c>
      <c r="K115" s="26">
        <f t="shared" si="296"/>
        <v>48413.760000000002</v>
      </c>
      <c r="L115" s="30">
        <f t="shared" si="288"/>
        <v>0.24422646401134096</v>
      </c>
      <c r="P115" s="26">
        <v>9771.73</v>
      </c>
      <c r="Q115" s="26">
        <v>9003.24</v>
      </c>
      <c r="R115" s="26">
        <v>9683.4199999999983</v>
      </c>
      <c r="S115" s="26">
        <f>F115</f>
        <v>9368.01</v>
      </c>
      <c r="T115" s="26">
        <v>9556.18</v>
      </c>
      <c r="U115" s="26">
        <v>9468.2199999999993</v>
      </c>
      <c r="V115" s="26">
        <v>10067.982704410862</v>
      </c>
      <c r="W115" s="26">
        <f>G115</f>
        <v>9960.07</v>
      </c>
      <c r="X115" s="26">
        <v>10745.61</v>
      </c>
      <c r="Y115" s="26">
        <v>10588.5</v>
      </c>
      <c r="Z115" s="26">
        <v>13942.35</v>
      </c>
      <c r="AA115" s="26">
        <v>15650.78</v>
      </c>
      <c r="AB115" s="26">
        <v>14935.35</v>
      </c>
      <c r="AC115" s="26">
        <f>15352.71</f>
        <v>15352.71</v>
      </c>
      <c r="AD115" s="26">
        <v>20566.669999999998</v>
      </c>
      <c r="AE115" s="26">
        <v>25697.81</v>
      </c>
      <c r="AF115" s="26">
        <v>27771.570000000003</v>
      </c>
      <c r="AG115" s="26">
        <f>33664.18</f>
        <v>33664.18</v>
      </c>
      <c r="AH115" s="26">
        <v>34196.449999999997</v>
      </c>
      <c r="AI115" s="26">
        <v>38910.729999999996</v>
      </c>
      <c r="AJ115" s="26">
        <v>42278.259999999995</v>
      </c>
      <c r="AK115" s="26">
        <v>42417.74</v>
      </c>
      <c r="AL115" s="26">
        <v>43126.869999999995</v>
      </c>
      <c r="AM115" s="26">
        <v>48413.760000000002</v>
      </c>
      <c r="AN115" s="26">
        <v>48333.69</v>
      </c>
      <c r="AO115" s="68">
        <f t="shared" si="292"/>
        <v>0.14322798525767166</v>
      </c>
      <c r="AP115" s="68">
        <f t="shared" si="293"/>
        <v>-1.6538686522178381E-3</v>
      </c>
      <c r="AQ115" s="74"/>
    </row>
    <row r="116" spans="1:43" x14ac:dyDescent="0.35">
      <c r="A116" s="1" t="s">
        <v>10</v>
      </c>
      <c r="B116" s="26" t="s">
        <v>17</v>
      </c>
      <c r="C116" s="26" t="s">
        <v>16</v>
      </c>
      <c r="D116" s="26" t="s">
        <v>15</v>
      </c>
      <c r="E116" s="26">
        <v>601.41999999999996</v>
      </c>
      <c r="F116" s="26">
        <v>427.77</v>
      </c>
      <c r="G116" s="26">
        <v>788.26</v>
      </c>
      <c r="H116" s="26">
        <f t="shared" si="294"/>
        <v>1128.1400000000001</v>
      </c>
      <c r="I116" s="26">
        <f t="shared" si="297"/>
        <v>1484.8899999999999</v>
      </c>
      <c r="J116" s="26">
        <f t="shared" si="295"/>
        <v>1887.7999999999997</v>
      </c>
      <c r="K116" s="26">
        <f t="shared" si="296"/>
        <v>1244.42</v>
      </c>
      <c r="L116" s="30">
        <f t="shared" si="288"/>
        <v>-0.34080940777624735</v>
      </c>
      <c r="P116" s="26">
        <v>560.41999999999996</v>
      </c>
      <c r="Q116" s="26">
        <v>514.65</v>
      </c>
      <c r="R116" s="26">
        <v>472.91999999999996</v>
      </c>
      <c r="S116" s="26">
        <f>F116</f>
        <v>427.77</v>
      </c>
      <c r="T116" s="26">
        <v>385.42</v>
      </c>
      <c r="U116" s="26">
        <v>837.5</v>
      </c>
      <c r="V116" s="26">
        <v>865.08999999999992</v>
      </c>
      <c r="W116" s="26">
        <f>G116</f>
        <v>788.26</v>
      </c>
      <c r="X116" s="26">
        <v>1466.82</v>
      </c>
      <c r="Y116" s="26">
        <v>1350.26</v>
      </c>
      <c r="Z116" s="26">
        <v>1239.24</v>
      </c>
      <c r="AA116" s="26">
        <v>1128.1400000000001</v>
      </c>
      <c r="AB116" s="26">
        <v>1857.5699999999997</v>
      </c>
      <c r="AC116" s="26">
        <v>1729.23</v>
      </c>
      <c r="AD116" s="26">
        <v>1600.8500000000001</v>
      </c>
      <c r="AE116" s="26">
        <v>1484.8899999999999</v>
      </c>
      <c r="AF116" s="26">
        <v>2354.2599999999998</v>
      </c>
      <c r="AG116" s="26">
        <v>2194.8999999999996</v>
      </c>
      <c r="AH116" s="26">
        <v>2048.1999999999994</v>
      </c>
      <c r="AI116" s="26">
        <v>1887.7999999999997</v>
      </c>
      <c r="AJ116" s="26">
        <v>1726.77</v>
      </c>
      <c r="AK116" s="26">
        <v>1566.0600000000013</v>
      </c>
      <c r="AL116" s="26">
        <v>1405.0400000000009</v>
      </c>
      <c r="AM116" s="26">
        <v>1244.42</v>
      </c>
      <c r="AN116" s="26">
        <v>1083.4899999999998</v>
      </c>
      <c r="AO116" s="68">
        <f t="shared" si="292"/>
        <v>-0.37253369006874115</v>
      </c>
      <c r="AP116" s="68">
        <f t="shared" si="293"/>
        <v>-0.1293212902396299</v>
      </c>
      <c r="AQ116" s="74"/>
    </row>
    <row r="117" spans="1:43" x14ac:dyDescent="0.35">
      <c r="A117" s="1" t="s">
        <v>11</v>
      </c>
      <c r="B117" s="26">
        <v>587.99</v>
      </c>
      <c r="C117" s="26">
        <v>2455.0100000000002</v>
      </c>
      <c r="D117" s="26">
        <v>5867.63</v>
      </c>
      <c r="E117" s="26">
        <v>6543.66</v>
      </c>
      <c r="F117" s="26">
        <v>10966.87</v>
      </c>
      <c r="G117" s="26">
        <v>11942.85</v>
      </c>
      <c r="H117" s="26">
        <f t="shared" si="294"/>
        <v>9129.86</v>
      </c>
      <c r="I117" s="26">
        <f t="shared" si="297"/>
        <v>15696.419999999998</v>
      </c>
      <c r="J117" s="26">
        <f t="shared" si="295"/>
        <v>18643.710000000003</v>
      </c>
      <c r="K117" s="26">
        <f t="shared" si="296"/>
        <v>19484.080000000002</v>
      </c>
      <c r="L117" s="30">
        <f t="shared" si="288"/>
        <v>4.5075255944230008E-2</v>
      </c>
      <c r="P117" s="26">
        <v>7230.44</v>
      </c>
      <c r="Q117" s="26">
        <v>6934.53</v>
      </c>
      <c r="R117" s="26">
        <v>9130.34</v>
      </c>
      <c r="S117" s="26">
        <f>F117</f>
        <v>10966.87</v>
      </c>
      <c r="T117" s="26">
        <v>10341.69</v>
      </c>
      <c r="U117" s="26">
        <v>9718.5499999999993</v>
      </c>
      <c r="V117" s="26">
        <v>9098.09</v>
      </c>
      <c r="W117" s="26">
        <f>G117</f>
        <v>11942.85</v>
      </c>
      <c r="X117" s="26">
        <v>11886.89</v>
      </c>
      <c r="Y117" s="26">
        <v>11209.83</v>
      </c>
      <c r="Z117" s="26">
        <v>9912.86</v>
      </c>
      <c r="AA117" s="26">
        <v>9129.86</v>
      </c>
      <c r="AB117" s="26">
        <v>14775.56</v>
      </c>
      <c r="AC117" s="26">
        <v>15811.330000000002</v>
      </c>
      <c r="AD117" s="26">
        <v>17629.740000000002</v>
      </c>
      <c r="AE117" s="26">
        <v>15696.419999999998</v>
      </c>
      <c r="AF117" s="26">
        <v>18007.199999999997</v>
      </c>
      <c r="AG117" s="26">
        <v>16927.919999999998</v>
      </c>
      <c r="AH117" s="26">
        <v>19129.55</v>
      </c>
      <c r="AI117" s="26">
        <v>18643.710000000003</v>
      </c>
      <c r="AJ117" s="26">
        <v>18676.930000000004</v>
      </c>
      <c r="AK117" s="26">
        <v>17531.169999999998</v>
      </c>
      <c r="AL117" s="26">
        <v>19336.71</v>
      </c>
      <c r="AM117" s="26">
        <v>19484.080000000002</v>
      </c>
      <c r="AN117" s="26">
        <v>19601.37</v>
      </c>
      <c r="AO117" s="68">
        <f t="shared" si="292"/>
        <v>4.9496357270707447E-2</v>
      </c>
      <c r="AP117" s="68">
        <f t="shared" si="293"/>
        <v>6.0197864102384813E-3</v>
      </c>
      <c r="AQ117" s="74"/>
    </row>
    <row r="118" spans="1:43" x14ac:dyDescent="0.35">
      <c r="A118" s="1" t="s">
        <v>12</v>
      </c>
      <c r="B118" s="26">
        <v>0</v>
      </c>
      <c r="C118" s="26">
        <v>0</v>
      </c>
      <c r="D118" s="26">
        <v>0</v>
      </c>
      <c r="E118" s="26">
        <v>0</v>
      </c>
      <c r="F118" s="26">
        <v>2395.86</v>
      </c>
      <c r="G118" s="26">
        <v>1687.82</v>
      </c>
      <c r="H118" s="26">
        <f t="shared" si="294"/>
        <v>3469.49</v>
      </c>
      <c r="I118" s="26">
        <f t="shared" si="297"/>
        <v>2775.28</v>
      </c>
      <c r="J118" s="26">
        <f t="shared" si="295"/>
        <v>2848.39</v>
      </c>
      <c r="K118" s="26">
        <f t="shared" si="296"/>
        <v>2274.4299999999998</v>
      </c>
      <c r="L118" s="30">
        <f t="shared" si="288"/>
        <v>-0.20150330537601946</v>
      </c>
      <c r="P118" s="26">
        <v>1895.15</v>
      </c>
      <c r="Q118" s="26">
        <v>2394.58</v>
      </c>
      <c r="R118" s="26">
        <v>2395.2199999999998</v>
      </c>
      <c r="S118" s="26">
        <f>F118</f>
        <v>2395.86</v>
      </c>
      <c r="T118" s="26">
        <v>2396.5</v>
      </c>
      <c r="U118" s="26">
        <v>2397.21</v>
      </c>
      <c r="V118" s="26">
        <v>2187.7199999999998</v>
      </c>
      <c r="W118" s="26">
        <f>G118</f>
        <v>1687.82</v>
      </c>
      <c r="X118" s="26">
        <v>1688.23</v>
      </c>
      <c r="Y118" s="26">
        <v>1688.67</v>
      </c>
      <c r="Z118" s="26">
        <v>3467.79</v>
      </c>
      <c r="AA118" s="26">
        <v>3469.49</v>
      </c>
      <c r="AB118" s="26">
        <v>2771.09</v>
      </c>
      <c r="AC118" s="26">
        <v>2772.47</v>
      </c>
      <c r="AD118" s="26">
        <v>2773.85</v>
      </c>
      <c r="AE118" s="26">
        <v>2775.28</v>
      </c>
      <c r="AF118" s="26">
        <v>2776.42</v>
      </c>
      <c r="AG118" s="26">
        <v>2777.95</v>
      </c>
      <c r="AH118" s="26">
        <v>2785.3799999999997</v>
      </c>
      <c r="AI118" s="26">
        <v>2848.39</v>
      </c>
      <c r="AJ118" s="26">
        <v>2785.1600000000003</v>
      </c>
      <c r="AK118" s="26">
        <v>2843.8300000000004</v>
      </c>
      <c r="AL118" s="26">
        <v>2230.4499999999998</v>
      </c>
      <c r="AM118" s="26">
        <v>2274.4299999999998</v>
      </c>
      <c r="AN118" s="26">
        <v>2232.64</v>
      </c>
      <c r="AO118" s="68">
        <f t="shared" si="292"/>
        <v>-0.19837998535093149</v>
      </c>
      <c r="AP118" s="68">
        <f t="shared" si="293"/>
        <v>-1.8373834323324956E-2</v>
      </c>
      <c r="AQ118" s="74"/>
    </row>
    <row r="119" spans="1:43" x14ac:dyDescent="0.35">
      <c r="A119" s="1" t="s">
        <v>253</v>
      </c>
      <c r="B119" s="26"/>
      <c r="C119" s="26"/>
      <c r="D119" s="26"/>
      <c r="E119" s="26"/>
      <c r="F119" s="26"/>
      <c r="G119" s="26"/>
      <c r="H119" s="26"/>
      <c r="I119" s="26"/>
      <c r="J119" s="26">
        <f t="shared" si="295"/>
        <v>2999.73</v>
      </c>
      <c r="K119" s="26">
        <f t="shared" si="296"/>
        <v>5231.1400000000003</v>
      </c>
      <c r="L119" s="30">
        <f t="shared" si="288"/>
        <v>0.74387028165868263</v>
      </c>
      <c r="P119" s="26"/>
      <c r="Q119" s="26"/>
      <c r="R119" s="26"/>
      <c r="S119" s="26"/>
      <c r="T119" s="26"/>
      <c r="U119" s="26"/>
      <c r="V119" s="26"/>
      <c r="W119" s="26"/>
      <c r="X119" s="26"/>
      <c r="Y119" s="26"/>
      <c r="Z119" s="26"/>
      <c r="AA119" s="26"/>
      <c r="AB119" s="26"/>
      <c r="AC119" s="26"/>
      <c r="AD119" s="26"/>
      <c r="AE119" s="26"/>
      <c r="AF119" s="26"/>
      <c r="AG119" s="26">
        <v>2883.59</v>
      </c>
      <c r="AH119" s="26">
        <v>2960.4</v>
      </c>
      <c r="AI119" s="26">
        <v>2999.73</v>
      </c>
      <c r="AJ119" s="26">
        <v>2961.27</v>
      </c>
      <c r="AK119" s="26">
        <v>3122.83</v>
      </c>
      <c r="AL119" s="26">
        <v>4883.32</v>
      </c>
      <c r="AM119" s="26">
        <v>5231.1400000000003</v>
      </c>
      <c r="AN119" s="26">
        <v>7008.68</v>
      </c>
      <c r="AO119" s="68">
        <f t="shared" si="292"/>
        <v>1.3667818199623811</v>
      </c>
      <c r="AP119" s="68">
        <f t="shared" si="293"/>
        <v>0.33979973772447303</v>
      </c>
      <c r="AQ119" s="74"/>
    </row>
    <row r="120" spans="1:43" x14ac:dyDescent="0.35">
      <c r="A120" s="2" t="s">
        <v>238</v>
      </c>
      <c r="B120" s="4">
        <f t="shared" ref="B120" si="298">SUM(B121:B122)</f>
        <v>542.41999999999996</v>
      </c>
      <c r="C120" s="4">
        <f t="shared" ref="C120" si="299">SUM(C121:C122)</f>
        <v>374.62</v>
      </c>
      <c r="D120" s="4">
        <f t="shared" ref="D120" si="300">SUM(D121:D122)</f>
        <v>2920.65</v>
      </c>
      <c r="E120" s="4">
        <f t="shared" ref="E120" si="301">SUM(E121:E122)</f>
        <v>5760.9</v>
      </c>
      <c r="F120" s="4">
        <f t="shared" ref="F120:G120" si="302">SUM(F121:F122)</f>
        <v>7655.86</v>
      </c>
      <c r="G120" s="4">
        <f t="shared" si="302"/>
        <v>10251.59</v>
      </c>
      <c r="H120" s="4">
        <f t="shared" ref="H120:I120" si="303">SUM(H121:H122)</f>
        <v>11420.98</v>
      </c>
      <c r="I120" s="4">
        <f t="shared" si="303"/>
        <v>14932.63</v>
      </c>
      <c r="J120" s="4">
        <f t="shared" ref="J120:K120" si="304">SUM(J121:J122)</f>
        <v>20084.55</v>
      </c>
      <c r="K120" s="4">
        <f t="shared" si="304"/>
        <v>26939.57</v>
      </c>
      <c r="L120" s="30">
        <f t="shared" si="288"/>
        <v>0.34130811992302545</v>
      </c>
      <c r="P120" s="4">
        <f t="shared" ref="P120:AC120" si="305">SUM(P121:P122)</f>
        <v>7501.27</v>
      </c>
      <c r="Q120" s="4">
        <f t="shared" si="305"/>
        <v>7175.2</v>
      </c>
      <c r="R120" s="4">
        <f t="shared" si="305"/>
        <v>6882.5057435312592</v>
      </c>
      <c r="S120" s="4">
        <f t="shared" si="305"/>
        <v>7655.86</v>
      </c>
      <c r="T120" s="4">
        <f t="shared" si="305"/>
        <v>8487.92</v>
      </c>
      <c r="U120" s="4">
        <f t="shared" si="305"/>
        <v>9285.1</v>
      </c>
      <c r="V120" s="4">
        <f t="shared" si="305"/>
        <v>9914.15</v>
      </c>
      <c r="W120" s="4">
        <f t="shared" si="305"/>
        <v>10251.59</v>
      </c>
      <c r="X120" s="4">
        <f t="shared" si="305"/>
        <v>10584.06</v>
      </c>
      <c r="Y120" s="4">
        <f t="shared" si="305"/>
        <v>10740.71</v>
      </c>
      <c r="Z120" s="4">
        <f t="shared" si="305"/>
        <v>10995.27</v>
      </c>
      <c r="AA120" s="4">
        <f t="shared" si="305"/>
        <v>11420.98</v>
      </c>
      <c r="AB120" s="4">
        <f t="shared" si="305"/>
        <v>11951.71</v>
      </c>
      <c r="AC120" s="4">
        <f t="shared" si="305"/>
        <v>12774.5</v>
      </c>
      <c r="AD120" s="4">
        <f t="shared" ref="AD120:AI120" si="306">SUM(AD121:AD122)</f>
        <v>14051.789999999999</v>
      </c>
      <c r="AE120" s="4">
        <f t="shared" si="306"/>
        <v>14932.63</v>
      </c>
      <c r="AF120" s="4">
        <f t="shared" si="306"/>
        <v>16131.34</v>
      </c>
      <c r="AG120" s="4">
        <f t="shared" si="306"/>
        <v>17195.55</v>
      </c>
      <c r="AH120" s="4">
        <f t="shared" si="306"/>
        <v>18259.149999999998</v>
      </c>
      <c r="AI120" s="4">
        <f t="shared" si="306"/>
        <v>20084.55</v>
      </c>
      <c r="AJ120" s="4">
        <f t="shared" ref="AJ120:AK120" si="307">SUM(AJ121:AJ122)</f>
        <v>21729.61</v>
      </c>
      <c r="AK120" s="4">
        <f t="shared" si="307"/>
        <v>23190.030000000002</v>
      </c>
      <c r="AL120" s="4">
        <f t="shared" ref="AL120:AN120" si="308">SUM(AL121:AL122)</f>
        <v>25224</v>
      </c>
      <c r="AM120" s="4">
        <f t="shared" si="308"/>
        <v>26939.57</v>
      </c>
      <c r="AN120" s="4">
        <f t="shared" si="308"/>
        <v>29033.21</v>
      </c>
      <c r="AO120" s="70">
        <f t="shared" si="292"/>
        <v>0.33611279723842258</v>
      </c>
      <c r="AP120" s="70">
        <f t="shared" si="293"/>
        <v>7.7716162507419417E-2</v>
      </c>
      <c r="AQ120" s="74"/>
    </row>
    <row r="121" spans="1:43" x14ac:dyDescent="0.35">
      <c r="A121" s="1" t="s">
        <v>236</v>
      </c>
      <c r="B121" s="26">
        <f t="shared" ref="B121:I122" si="309">B4</f>
        <v>542.41999999999996</v>
      </c>
      <c r="C121" s="26">
        <f t="shared" si="309"/>
        <v>374.62</v>
      </c>
      <c r="D121" s="26">
        <f t="shared" si="309"/>
        <v>2920.65</v>
      </c>
      <c r="E121" s="26">
        <f t="shared" si="309"/>
        <v>5760.9</v>
      </c>
      <c r="F121" s="26">
        <f t="shared" si="309"/>
        <v>7655.86</v>
      </c>
      <c r="G121" s="26">
        <f t="shared" si="309"/>
        <v>10251.59</v>
      </c>
      <c r="H121" s="26">
        <f t="shared" si="309"/>
        <v>10564.91</v>
      </c>
      <c r="I121" s="26">
        <f t="shared" si="309"/>
        <v>12191.39</v>
      </c>
      <c r="J121" s="26">
        <f t="shared" si="295"/>
        <v>16364.64</v>
      </c>
      <c r="K121" s="26">
        <f>AM121</f>
        <v>21005.57</v>
      </c>
      <c r="L121" s="30">
        <f t="shared" si="288"/>
        <v>0.28359499506252517</v>
      </c>
      <c r="P121" s="26">
        <f t="shared" ref="P121:AJ121" si="310">P4</f>
        <v>7501.27</v>
      </c>
      <c r="Q121" s="26">
        <f t="shared" si="310"/>
        <v>7175.2</v>
      </c>
      <c r="R121" s="26">
        <f t="shared" si="310"/>
        <v>6882.5057435312592</v>
      </c>
      <c r="S121" s="26">
        <f t="shared" si="310"/>
        <v>7655.86</v>
      </c>
      <c r="T121" s="26">
        <f t="shared" si="310"/>
        <v>8487.92</v>
      </c>
      <c r="U121" s="26">
        <f t="shared" si="310"/>
        <v>9285.1</v>
      </c>
      <c r="V121" s="26">
        <f t="shared" si="310"/>
        <v>9914.15</v>
      </c>
      <c r="W121" s="26">
        <f t="shared" si="310"/>
        <v>10251.59</v>
      </c>
      <c r="X121" s="26">
        <f t="shared" si="310"/>
        <v>10507.439999999999</v>
      </c>
      <c r="Y121" s="26">
        <f t="shared" si="310"/>
        <v>10498.74</v>
      </c>
      <c r="Z121" s="26">
        <f t="shared" si="310"/>
        <v>10455.25</v>
      </c>
      <c r="AA121" s="26">
        <f t="shared" si="310"/>
        <v>10564.91</v>
      </c>
      <c r="AB121" s="26">
        <f t="shared" si="310"/>
        <v>10770.24</v>
      </c>
      <c r="AC121" s="26">
        <f t="shared" si="310"/>
        <v>11135.94</v>
      </c>
      <c r="AD121" s="26">
        <f t="shared" si="310"/>
        <v>11881.97</v>
      </c>
      <c r="AE121" s="26">
        <f t="shared" si="310"/>
        <v>12191.39</v>
      </c>
      <c r="AF121" s="26">
        <f t="shared" si="310"/>
        <v>13042.51</v>
      </c>
      <c r="AG121" s="26">
        <f t="shared" si="310"/>
        <v>13893.61</v>
      </c>
      <c r="AH121" s="26">
        <f t="shared" si="310"/>
        <v>14891.05</v>
      </c>
      <c r="AI121" s="26">
        <f t="shared" si="310"/>
        <v>16364.64</v>
      </c>
      <c r="AJ121" s="26">
        <f t="shared" si="310"/>
        <v>17392.150000000001</v>
      </c>
      <c r="AK121" s="26">
        <f t="shared" ref="AK121:AL121" si="311">AK4</f>
        <v>18108.47</v>
      </c>
      <c r="AL121" s="26">
        <f t="shared" si="311"/>
        <v>19374.95</v>
      </c>
      <c r="AM121" s="26">
        <f t="shared" ref="AM121:AN121" si="312">AM4</f>
        <v>21005.57</v>
      </c>
      <c r="AN121" s="26">
        <f t="shared" si="312"/>
        <v>22865.62</v>
      </c>
      <c r="AO121" s="68">
        <f t="shared" si="292"/>
        <v>0.31470922226406728</v>
      </c>
      <c r="AP121" s="68">
        <f t="shared" si="293"/>
        <v>8.8550322604909137E-2</v>
      </c>
      <c r="AQ121" s="74"/>
    </row>
    <row r="122" spans="1:43" x14ac:dyDescent="0.35">
      <c r="A122" s="1" t="s">
        <v>237</v>
      </c>
      <c r="B122" s="26">
        <f t="shared" si="309"/>
        <v>0</v>
      </c>
      <c r="C122" s="26">
        <f t="shared" si="309"/>
        <v>0</v>
      </c>
      <c r="D122" s="26">
        <f t="shared" si="309"/>
        <v>0</v>
      </c>
      <c r="E122" s="26">
        <f t="shared" si="309"/>
        <v>0</v>
      </c>
      <c r="F122" s="26">
        <f t="shared" si="309"/>
        <v>0</v>
      </c>
      <c r="G122" s="26">
        <f t="shared" si="309"/>
        <v>0</v>
      </c>
      <c r="H122" s="26">
        <f t="shared" si="309"/>
        <v>856.07</v>
      </c>
      <c r="I122" s="26">
        <f t="shared" si="309"/>
        <v>2741.24</v>
      </c>
      <c r="J122" s="26">
        <f t="shared" si="295"/>
        <v>3719.91</v>
      </c>
      <c r="K122" s="26">
        <f>AM122</f>
        <v>5934</v>
      </c>
      <c r="L122" s="30">
        <f t="shared" si="288"/>
        <v>0.59519988386815825</v>
      </c>
      <c r="P122" s="26">
        <f t="shared" ref="P122:AJ122" si="313">P5</f>
        <v>0</v>
      </c>
      <c r="Q122" s="26">
        <f t="shared" si="313"/>
        <v>0</v>
      </c>
      <c r="R122" s="26">
        <f t="shared" si="313"/>
        <v>0</v>
      </c>
      <c r="S122" s="26">
        <f t="shared" si="313"/>
        <v>0</v>
      </c>
      <c r="T122" s="26">
        <f t="shared" si="313"/>
        <v>0</v>
      </c>
      <c r="U122" s="26">
        <f t="shared" si="313"/>
        <v>0</v>
      </c>
      <c r="V122" s="26">
        <f t="shared" si="313"/>
        <v>0</v>
      </c>
      <c r="W122" s="26">
        <f t="shared" si="313"/>
        <v>0</v>
      </c>
      <c r="X122" s="26">
        <f t="shared" si="313"/>
        <v>76.62</v>
      </c>
      <c r="Y122" s="26">
        <f t="shared" si="313"/>
        <v>241.97</v>
      </c>
      <c r="Z122" s="26">
        <f t="shared" si="313"/>
        <v>540.02</v>
      </c>
      <c r="AA122" s="26">
        <f t="shared" si="313"/>
        <v>856.07</v>
      </c>
      <c r="AB122" s="26">
        <f t="shared" si="313"/>
        <v>1181.47</v>
      </c>
      <c r="AC122" s="26">
        <f t="shared" si="313"/>
        <v>1638.56</v>
      </c>
      <c r="AD122" s="26">
        <f t="shared" si="313"/>
        <v>2169.8200000000002</v>
      </c>
      <c r="AE122" s="26">
        <f t="shared" si="313"/>
        <v>2741.24</v>
      </c>
      <c r="AF122" s="26">
        <f t="shared" si="313"/>
        <v>3088.83</v>
      </c>
      <c r="AG122" s="26">
        <f t="shared" si="313"/>
        <v>3301.94</v>
      </c>
      <c r="AH122" s="26">
        <f t="shared" si="313"/>
        <v>3368.1</v>
      </c>
      <c r="AI122" s="26">
        <f t="shared" si="313"/>
        <v>3719.91</v>
      </c>
      <c r="AJ122" s="26">
        <f t="shared" si="313"/>
        <v>4337.46</v>
      </c>
      <c r="AK122" s="26">
        <f t="shared" ref="AK122:AL122" si="314">AK5</f>
        <v>5081.5600000000004</v>
      </c>
      <c r="AL122" s="26">
        <f t="shared" si="314"/>
        <v>5849.05</v>
      </c>
      <c r="AM122" s="26">
        <f t="shared" ref="AM122:AN122" si="315">AM5</f>
        <v>5934</v>
      </c>
      <c r="AN122" s="26">
        <f t="shared" si="315"/>
        <v>6167.59</v>
      </c>
      <c r="AO122" s="68">
        <f t="shared" si="292"/>
        <v>0.42193587952396094</v>
      </c>
      <c r="AP122" s="68">
        <f t="shared" si="293"/>
        <v>3.9364678126053265E-2</v>
      </c>
      <c r="AQ122" s="74"/>
    </row>
    <row r="123" spans="1:43" x14ac:dyDescent="0.35">
      <c r="A123" s="2" t="s">
        <v>147</v>
      </c>
      <c r="B123" s="4">
        <f t="shared" ref="B123:G123" si="316">B113+B120</f>
        <v>7172.869999999999</v>
      </c>
      <c r="C123" s="4">
        <f t="shared" si="316"/>
        <v>10573.380000000001</v>
      </c>
      <c r="D123" s="4">
        <f t="shared" si="316"/>
        <v>22177.06</v>
      </c>
      <c r="E123" s="4">
        <f t="shared" si="316"/>
        <v>30698.949999999997</v>
      </c>
      <c r="F123" s="4">
        <f t="shared" si="316"/>
        <v>38192.75</v>
      </c>
      <c r="G123" s="4">
        <f t="shared" si="316"/>
        <v>44919.259999999995</v>
      </c>
      <c r="H123" s="4">
        <f t="shared" ref="H123:I123" si="317">H113+H120</f>
        <v>59555.709999999992</v>
      </c>
      <c r="I123" s="4">
        <f t="shared" si="317"/>
        <v>87953.65</v>
      </c>
      <c r="J123" s="4">
        <f t="shared" ref="J123:K123" si="318">J113+J120</f>
        <v>115591.54000000001</v>
      </c>
      <c r="K123" s="4">
        <f t="shared" si="318"/>
        <v>132840.04999999999</v>
      </c>
      <c r="L123" s="30">
        <f t="shared" si="288"/>
        <v>0.14921948440171295</v>
      </c>
      <c r="P123" s="4">
        <f t="shared" ref="P123:W123" si="319">P113+P120</f>
        <v>34042.03</v>
      </c>
      <c r="Q123" s="4">
        <f t="shared" si="319"/>
        <v>33540.979999999996</v>
      </c>
      <c r="R123" s="4">
        <f t="shared" si="319"/>
        <v>35276.015743531258</v>
      </c>
      <c r="S123" s="4">
        <f t="shared" si="319"/>
        <v>38192.75</v>
      </c>
      <c r="T123" s="4">
        <f t="shared" si="319"/>
        <v>39322.43</v>
      </c>
      <c r="U123" s="4">
        <f t="shared" si="319"/>
        <v>40038.720000000001</v>
      </c>
      <c r="V123" s="4">
        <f>V113+V120</f>
        <v>40149.960000000006</v>
      </c>
      <c r="W123" s="4">
        <f t="shared" si="319"/>
        <v>44919.259999999995</v>
      </c>
      <c r="X123" s="4">
        <f t="shared" ref="X123:Y123" si="320">X113+X120</f>
        <v>48387.38</v>
      </c>
      <c r="Y123" s="4">
        <f t="shared" si="320"/>
        <v>52281.389999999992</v>
      </c>
      <c r="Z123" s="4">
        <f t="shared" ref="Z123:AE123" si="321">Z113+Z120</f>
        <v>58009.149999999994</v>
      </c>
      <c r="AA123" s="4">
        <f t="shared" si="321"/>
        <v>59555.709999999992</v>
      </c>
      <c r="AB123" s="4">
        <f t="shared" si="321"/>
        <v>68215.37</v>
      </c>
      <c r="AC123" s="4">
        <f t="shared" si="321"/>
        <v>72792.100000000006</v>
      </c>
      <c r="AD123" s="4">
        <f t="shared" si="321"/>
        <v>82514.39</v>
      </c>
      <c r="AE123" s="4">
        <f t="shared" si="321"/>
        <v>87953.65</v>
      </c>
      <c r="AF123" s="4">
        <f t="shared" ref="AF123:AG123" si="322">AF113+AF120</f>
        <v>95119.84</v>
      </c>
      <c r="AG123" s="4">
        <f t="shared" si="322"/>
        <v>105869.18999999999</v>
      </c>
      <c r="AH123" s="4">
        <f t="shared" ref="AH123" si="323">AH113+AH120</f>
        <v>110559.46999999999</v>
      </c>
      <c r="AI123" s="4">
        <f t="shared" ref="AI123:AN123" si="324">AI113+AI120</f>
        <v>115591.54000000001</v>
      </c>
      <c r="AJ123" s="4">
        <f t="shared" si="324"/>
        <v>118473.70000000001</v>
      </c>
      <c r="AK123" s="4">
        <f t="shared" si="324"/>
        <v>119716.23</v>
      </c>
      <c r="AL123" s="4">
        <f t="shared" si="324"/>
        <v>124480.60999999999</v>
      </c>
      <c r="AM123" s="4">
        <f t="shared" si="324"/>
        <v>132840.04999999999</v>
      </c>
      <c r="AN123" s="4">
        <f t="shared" si="324"/>
        <v>137211.43999999997</v>
      </c>
      <c r="AO123" s="70">
        <f t="shared" si="292"/>
        <v>0.1581594902497343</v>
      </c>
      <c r="AP123" s="70">
        <f t="shared" si="293"/>
        <v>3.2907169185798946E-2</v>
      </c>
      <c r="AQ123" s="74"/>
    </row>
    <row r="124" spans="1:43" x14ac:dyDescent="0.35">
      <c r="AM124" s="112"/>
      <c r="AN124" s="112"/>
    </row>
    <row r="125" spans="1:43" x14ac:dyDescent="0.35">
      <c r="A125" s="2" t="s">
        <v>148</v>
      </c>
    </row>
    <row r="126" spans="1:43" x14ac:dyDescent="0.35">
      <c r="A126" s="1" t="s">
        <v>8</v>
      </c>
      <c r="B126" s="16">
        <f t="shared" ref="B126:H131" si="325">IFERROR(B114/B$123,"")</f>
        <v>5.2347247336143002E-2</v>
      </c>
      <c r="C126" s="16">
        <f t="shared" si="325"/>
        <v>0.20286133667758083</v>
      </c>
      <c r="D126" s="16">
        <f t="shared" si="325"/>
        <v>0.20052432558689023</v>
      </c>
      <c r="E126" s="16">
        <f t="shared" si="325"/>
        <v>0.24548722350438698</v>
      </c>
      <c r="F126" s="16">
        <f t="shared" si="325"/>
        <v>0.193187974157399</v>
      </c>
      <c r="G126" s="89">
        <f t="shared" si="325"/>
        <v>0.22904807425589827</v>
      </c>
      <c r="H126" s="89">
        <f t="shared" si="325"/>
        <v>0.31493974297342775</v>
      </c>
      <c r="I126" s="89">
        <f t="shared" ref="I126:J126" si="326">IFERROR(I114/I$123,"")</f>
        <v>0.31114820135378124</v>
      </c>
      <c r="J126" s="89">
        <f t="shared" si="326"/>
        <v>0.26140866364441551</v>
      </c>
      <c r="K126" s="89">
        <f t="shared" ref="K126" si="327">IFERROR(K114/K$123,"")</f>
        <v>0.22020956782235482</v>
      </c>
      <c r="L126" s="16"/>
      <c r="P126" s="16">
        <f t="shared" ref="P126:W131" si="328">P114/P$123</f>
        <v>0.2080669102283266</v>
      </c>
      <c r="Q126" s="16">
        <f t="shared" si="328"/>
        <v>0.22416697425060331</v>
      </c>
      <c r="R126" s="16">
        <f t="shared" si="328"/>
        <v>0.19025986519553989</v>
      </c>
      <c r="S126" s="16">
        <f t="shared" si="328"/>
        <v>0.193187974157399</v>
      </c>
      <c r="T126" s="16">
        <f t="shared" si="328"/>
        <v>0.20738087651246376</v>
      </c>
      <c r="U126" s="16">
        <f t="shared" si="328"/>
        <v>0.20810205720862204</v>
      </c>
      <c r="V126" s="16">
        <f t="shared" si="328"/>
        <v>0.19967460230568446</v>
      </c>
      <c r="W126" s="16">
        <f t="shared" si="328"/>
        <v>0.22904807425589827</v>
      </c>
      <c r="X126" s="16">
        <f t="shared" ref="X126:Y126" si="329">X114/X$123</f>
        <v>0.24832445980749529</v>
      </c>
      <c r="Y126" s="16">
        <f t="shared" si="329"/>
        <v>0.31949074039538738</v>
      </c>
      <c r="Z126" s="16">
        <f t="shared" ref="Z126:AA126" si="330">Z114/Z$123</f>
        <v>0.31808154403227767</v>
      </c>
      <c r="AA126" s="16">
        <f t="shared" si="330"/>
        <v>0.31493974297342775</v>
      </c>
      <c r="AB126" s="16">
        <f t="shared" ref="AB126:AC126" si="331">AB114/AB$123</f>
        <v>0.32139516358263548</v>
      </c>
      <c r="AC126" s="16">
        <f t="shared" si="331"/>
        <v>0.3345398745193503</v>
      </c>
      <c r="AD126" s="16">
        <f t="shared" ref="AD126:AE126" si="332">AD114/AD$123</f>
        <v>0.3137815113218434</v>
      </c>
      <c r="AE126" s="16">
        <f t="shared" si="332"/>
        <v>0.31114820135378124</v>
      </c>
      <c r="AF126" s="16">
        <f t="shared" ref="AF126:AG126" si="333">AF114/AF$123</f>
        <v>0.29519656467041999</v>
      </c>
      <c r="AG126" s="16">
        <f t="shared" si="333"/>
        <v>0.28549476953587727</v>
      </c>
      <c r="AH126" s="16">
        <f t="shared" ref="AH126:AI126" si="334">AH114/AH$123</f>
        <v>0.28202324052385563</v>
      </c>
      <c r="AI126" s="16">
        <f t="shared" si="334"/>
        <v>0.26140866364441551</v>
      </c>
      <c r="AJ126" s="16">
        <f t="shared" ref="AJ126" si="335">AJ114/AJ$123</f>
        <v>0.239004099644056</v>
      </c>
      <c r="AK126" s="16">
        <f t="shared" ref="AK126:AL126" si="336">AK114/AK$123</f>
        <v>0.2426117995864053</v>
      </c>
      <c r="AL126" s="16">
        <f t="shared" si="336"/>
        <v>0.22713754375078982</v>
      </c>
      <c r="AM126" s="16">
        <f t="shared" ref="AM126:AN126" si="337">AM114/AM$123</f>
        <v>0.22020956782235482</v>
      </c>
      <c r="AN126" s="16">
        <f t="shared" si="337"/>
        <v>0.21804566732919628</v>
      </c>
    </row>
    <row r="127" spans="1:43" x14ac:dyDescent="0.35">
      <c r="A127" s="1" t="s">
        <v>9</v>
      </c>
      <c r="B127" s="16">
        <f t="shared" si="325"/>
        <v>0.79005753624420916</v>
      </c>
      <c r="C127" s="16">
        <f t="shared" si="325"/>
        <v>0.52952036151164517</v>
      </c>
      <c r="D127" s="16">
        <f t="shared" si="325"/>
        <v>0.40319771872376226</v>
      </c>
      <c r="E127" s="16">
        <f t="shared" si="325"/>
        <v>0.33410816982339792</v>
      </c>
      <c r="F127" s="16">
        <f t="shared" si="325"/>
        <v>0.24528241616537172</v>
      </c>
      <c r="G127" s="89">
        <f t="shared" si="325"/>
        <v>0.22173272667448218</v>
      </c>
      <c r="H127" s="89">
        <f t="shared" si="325"/>
        <v>0.26279226626632446</v>
      </c>
      <c r="I127" s="89">
        <f t="shared" ref="I127:J127" si="338">IFERROR(I115/I$123,"")</f>
        <v>0.29217445779680551</v>
      </c>
      <c r="J127" s="89">
        <f t="shared" si="338"/>
        <v>0.33662264556731397</v>
      </c>
      <c r="K127" s="89">
        <f t="shared" ref="K127" si="339">IFERROR(K115/K$123,"")</f>
        <v>0.36445153400649882</v>
      </c>
      <c r="L127" s="16"/>
      <c r="P127" s="16">
        <f t="shared" si="328"/>
        <v>0.28704898033401649</v>
      </c>
      <c r="Q127" s="16">
        <f t="shared" si="328"/>
        <v>0.26842507285118089</v>
      </c>
      <c r="R127" s="16">
        <f t="shared" si="328"/>
        <v>0.27450435645572291</v>
      </c>
      <c r="S127" s="16">
        <f t="shared" si="328"/>
        <v>0.24528241616537172</v>
      </c>
      <c r="T127" s="16">
        <f t="shared" si="328"/>
        <v>0.24302109508491718</v>
      </c>
      <c r="U127" s="16">
        <f t="shared" si="328"/>
        <v>0.23647659066024088</v>
      </c>
      <c r="V127" s="16">
        <f t="shared" si="328"/>
        <v>0.25075947035590723</v>
      </c>
      <c r="W127" s="16">
        <f t="shared" si="328"/>
        <v>0.22173272667448218</v>
      </c>
      <c r="X127" s="16">
        <f t="shared" ref="X127:Y127" si="340">X115/X$123</f>
        <v>0.22207464012310651</v>
      </c>
      <c r="Y127" s="16">
        <f t="shared" si="340"/>
        <v>0.20252904523005225</v>
      </c>
      <c r="Z127" s="16">
        <f t="shared" ref="Z127:AA127" si="341">Z115/Z$123</f>
        <v>0.24034742794886671</v>
      </c>
      <c r="AA127" s="16">
        <f t="shared" si="341"/>
        <v>0.26279226626632446</v>
      </c>
      <c r="AB127" s="16">
        <f t="shared" ref="AB127:AC127" si="342">AB115/AB$123</f>
        <v>0.21894405908814979</v>
      </c>
      <c r="AC127" s="16">
        <f t="shared" si="342"/>
        <v>0.21091176102901274</v>
      </c>
      <c r="AD127" s="16">
        <f t="shared" ref="AD127:AE127" si="343">AD115/AD$123</f>
        <v>0.24924949454270945</v>
      </c>
      <c r="AE127" s="16">
        <f t="shared" si="343"/>
        <v>0.29217445779680551</v>
      </c>
      <c r="AF127" s="16">
        <f t="shared" ref="AF127:AG127" si="344">AF115/AF$123</f>
        <v>0.29196401087302087</v>
      </c>
      <c r="AG127" s="16">
        <f t="shared" si="344"/>
        <v>0.31797900786810596</v>
      </c>
      <c r="AH127" s="16">
        <f t="shared" ref="AH127:AI127" si="345">AH115/AH$123</f>
        <v>0.30930367158959787</v>
      </c>
      <c r="AI127" s="16">
        <f t="shared" si="345"/>
        <v>0.33662264556731397</v>
      </c>
      <c r="AJ127" s="16">
        <f t="shared" ref="AJ127" si="346">AJ115/AJ$123</f>
        <v>0.35685776674485553</v>
      </c>
      <c r="AK127" s="16">
        <f t="shared" ref="AK127:AL127" si="347">AK115/AK$123</f>
        <v>0.35431904262270869</v>
      </c>
      <c r="AL127" s="16">
        <f t="shared" si="347"/>
        <v>0.34645452010558109</v>
      </c>
      <c r="AM127" s="16">
        <f t="shared" ref="AM127:AN127" si="348">AM115/AM$123</f>
        <v>0.36445153400649882</v>
      </c>
      <c r="AN127" s="16">
        <f t="shared" si="348"/>
        <v>0.35225699839605218</v>
      </c>
    </row>
    <row r="128" spans="1:43" x14ac:dyDescent="0.35">
      <c r="A128" s="1" t="s">
        <v>10</v>
      </c>
      <c r="B128" s="16" t="str">
        <f t="shared" si="325"/>
        <v/>
      </c>
      <c r="C128" s="16" t="str">
        <f t="shared" si="325"/>
        <v/>
      </c>
      <c r="D128" s="16" t="str">
        <f t="shared" si="325"/>
        <v/>
      </c>
      <c r="E128" s="16">
        <f t="shared" si="325"/>
        <v>1.9590898060031371E-2</v>
      </c>
      <c r="F128" s="16">
        <f t="shared" si="325"/>
        <v>1.1200293249373244E-2</v>
      </c>
      <c r="G128" s="89">
        <f t="shared" si="325"/>
        <v>1.754837457251077E-2</v>
      </c>
      <c r="H128" s="89">
        <f t="shared" si="325"/>
        <v>1.8942600130197426E-2</v>
      </c>
      <c r="I128" s="89">
        <f t="shared" ref="I128:J128" si="349">IFERROR(I116/I$123,"")</f>
        <v>1.6882642164367256E-2</v>
      </c>
      <c r="J128" s="89">
        <f t="shared" si="349"/>
        <v>1.6331645032153733E-2</v>
      </c>
      <c r="K128" s="89">
        <f t="shared" ref="K128" si="350">IFERROR(K116/K$123,"")</f>
        <v>9.3678073743573582E-3</v>
      </c>
      <c r="L128" s="16"/>
      <c r="P128" s="16">
        <f t="shared" si="328"/>
        <v>1.646259050943789E-2</v>
      </c>
      <c r="Q128" s="16">
        <f t="shared" si="328"/>
        <v>1.5343916605895238E-2</v>
      </c>
      <c r="R128" s="16">
        <f t="shared" si="328"/>
        <v>1.3406275908206037E-2</v>
      </c>
      <c r="S128" s="16">
        <f t="shared" si="328"/>
        <v>1.1200293249373244E-2</v>
      </c>
      <c r="T128" s="16">
        <f t="shared" si="328"/>
        <v>9.8015305768234563E-3</v>
      </c>
      <c r="U128" s="16">
        <f t="shared" si="328"/>
        <v>2.091725209996723E-2</v>
      </c>
      <c r="V128" s="16">
        <f t="shared" si="328"/>
        <v>2.1546472275439373E-2</v>
      </c>
      <c r="W128" s="16">
        <f t="shared" si="328"/>
        <v>1.754837457251077E-2</v>
      </c>
      <c r="X128" s="16">
        <f t="shared" ref="X128:Y128" si="351">X116/X$123</f>
        <v>3.0314102561453008E-2</v>
      </c>
      <c r="Y128" s="16">
        <f t="shared" si="351"/>
        <v>2.5826780810533159E-2</v>
      </c>
      <c r="Z128" s="16">
        <f t="shared" ref="Z128:AA128" si="352">Z116/Z$123</f>
        <v>2.136283672489599E-2</v>
      </c>
      <c r="AA128" s="16">
        <f t="shared" si="352"/>
        <v>1.8942600130197426E-2</v>
      </c>
      <c r="AB128" s="16">
        <f t="shared" ref="AB128:AC128" si="353">AB116/AB$123</f>
        <v>2.7230959826209253E-2</v>
      </c>
      <c r="AC128" s="16">
        <f t="shared" si="353"/>
        <v>2.3755737229726851E-2</v>
      </c>
      <c r="AD128" s="16">
        <f t="shared" ref="AD128:AE128" si="354">AD116/AD$123</f>
        <v>1.9400858444205915E-2</v>
      </c>
      <c r="AE128" s="16">
        <f t="shared" si="354"/>
        <v>1.6882642164367256E-2</v>
      </c>
      <c r="AF128" s="16">
        <f t="shared" ref="AF128:AG128" si="355">AF116/AF$123</f>
        <v>2.4750462153847186E-2</v>
      </c>
      <c r="AG128" s="16">
        <f t="shared" si="355"/>
        <v>2.0732188467674117E-2</v>
      </c>
      <c r="AH128" s="16">
        <f t="shared" ref="AH128:AI128" si="356">AH116/AH$123</f>
        <v>1.8525776217993804E-2</v>
      </c>
      <c r="AI128" s="16">
        <f t="shared" si="356"/>
        <v>1.6331645032153733E-2</v>
      </c>
      <c r="AJ128" s="16">
        <f t="shared" ref="AJ128" si="357">AJ116/AJ$123</f>
        <v>1.4575133552847593E-2</v>
      </c>
      <c r="AK128" s="16">
        <f t="shared" ref="AK128:AL128" si="358">AK116/AK$123</f>
        <v>1.3081434321812517E-2</v>
      </c>
      <c r="AL128" s="16">
        <f t="shared" si="358"/>
        <v>1.1287219752538175E-2</v>
      </c>
      <c r="AM128" s="16">
        <f t="shared" ref="AM128:AN128" si="359">AM116/AM$123</f>
        <v>9.3678073743573582E-3</v>
      </c>
      <c r="AN128" s="16">
        <f t="shared" si="359"/>
        <v>7.8964990091205216E-3</v>
      </c>
    </row>
    <row r="129" spans="1:43" x14ac:dyDescent="0.35">
      <c r="A129" s="1" t="s">
        <v>11</v>
      </c>
      <c r="B129" s="16">
        <f t="shared" si="325"/>
        <v>8.1974160970434445E-2</v>
      </c>
      <c r="C129" s="16">
        <f t="shared" si="325"/>
        <v>0.23218781506008485</v>
      </c>
      <c r="D129" s="16">
        <f t="shared" si="325"/>
        <v>0.26458105808434479</v>
      </c>
      <c r="E129" s="16">
        <f t="shared" si="325"/>
        <v>0.21315582454774512</v>
      </c>
      <c r="F129" s="16">
        <f t="shared" si="325"/>
        <v>0.28714533517486962</v>
      </c>
      <c r="G129" s="89">
        <f t="shared" si="325"/>
        <v>0.26587370317320458</v>
      </c>
      <c r="H129" s="89">
        <f t="shared" si="325"/>
        <v>0.15329949051064964</v>
      </c>
      <c r="I129" s="89">
        <f t="shared" ref="I129:J129" si="360">IFERROR(I117/I$123,"")</f>
        <v>0.17846240605136909</v>
      </c>
      <c r="J129" s="89">
        <f t="shared" si="360"/>
        <v>0.16128957188389395</v>
      </c>
      <c r="K129" s="89">
        <f t="shared" ref="K129" si="361">IFERROR(K117/K$123,"")</f>
        <v>0.14667323597062787</v>
      </c>
      <c r="L129" s="16"/>
      <c r="P129" s="16">
        <f t="shared" si="328"/>
        <v>0.21239743928314497</v>
      </c>
      <c r="Q129" s="16">
        <f t="shared" si="328"/>
        <v>0.2067479841077989</v>
      </c>
      <c r="R129" s="16">
        <f t="shared" si="328"/>
        <v>0.25882571508020369</v>
      </c>
      <c r="S129" s="16">
        <f t="shared" si="328"/>
        <v>0.28714533517486962</v>
      </c>
      <c r="T129" s="16">
        <f t="shared" si="328"/>
        <v>0.262997225756394</v>
      </c>
      <c r="U129" s="16">
        <f t="shared" si="328"/>
        <v>0.24272878853270033</v>
      </c>
      <c r="V129" s="16">
        <f t="shared" si="328"/>
        <v>0.22660271641615579</v>
      </c>
      <c r="W129" s="16">
        <f t="shared" si="328"/>
        <v>0.26587370317320458</v>
      </c>
      <c r="X129" s="16">
        <f t="shared" ref="X129:Y129" si="362">X117/X$123</f>
        <v>0.24566095539787441</v>
      </c>
      <c r="Y129" s="16">
        <f t="shared" si="362"/>
        <v>0.2144133887794491</v>
      </c>
      <c r="Z129" s="16">
        <f t="shared" ref="Z129:AA129" si="363">Z117/Z$123</f>
        <v>0.17088442081981897</v>
      </c>
      <c r="AA129" s="16">
        <f t="shared" si="363"/>
        <v>0.15329949051064964</v>
      </c>
      <c r="AB129" s="16">
        <f t="shared" ref="AB129:AC129" si="364">AB117/AB$123</f>
        <v>0.21660162511762379</v>
      </c>
      <c r="AC129" s="16">
        <f t="shared" si="364"/>
        <v>0.21721217000196449</v>
      </c>
      <c r="AD129" s="16">
        <f t="shared" ref="AD129:AE129" si="365">AD117/AD$123</f>
        <v>0.21365655129971878</v>
      </c>
      <c r="AE129" s="16">
        <f t="shared" si="365"/>
        <v>0.17846240605136909</v>
      </c>
      <c r="AF129" s="16">
        <f t="shared" ref="AF129:AG129" si="366">AF117/AF$123</f>
        <v>0.18931066326436208</v>
      </c>
      <c r="AG129" s="16">
        <f t="shared" si="366"/>
        <v>0.15989467757333367</v>
      </c>
      <c r="AH129" s="16">
        <f t="shared" ref="AH129:AI129" si="367">AH117/AH$123</f>
        <v>0.17302497922611243</v>
      </c>
      <c r="AI129" s="16">
        <f t="shared" si="367"/>
        <v>0.16128957188389395</v>
      </c>
      <c r="AJ129" s="16">
        <f t="shared" ref="AJ129" si="368">AJ117/AJ$123</f>
        <v>0.15764621177527166</v>
      </c>
      <c r="AK129" s="16">
        <f t="shared" ref="AK129:AL129" si="369">AK117/AK$123</f>
        <v>0.14643937584736838</v>
      </c>
      <c r="AL129" s="16">
        <f t="shared" si="369"/>
        <v>0.15533913273721908</v>
      </c>
      <c r="AM129" s="16">
        <f t="shared" ref="AM129:AN129" si="370">AM117/AM$123</f>
        <v>0.14667323597062787</v>
      </c>
      <c r="AN129" s="16">
        <f t="shared" si="370"/>
        <v>0.14285521673703011</v>
      </c>
    </row>
    <row r="130" spans="1:43" x14ac:dyDescent="0.35">
      <c r="A130" s="1" t="s">
        <v>12</v>
      </c>
      <c r="B130" s="16">
        <f t="shared" si="325"/>
        <v>0</v>
      </c>
      <c r="C130" s="16">
        <f t="shared" si="325"/>
        <v>0</v>
      </c>
      <c r="D130" s="16">
        <f t="shared" si="325"/>
        <v>0</v>
      </c>
      <c r="E130" s="16">
        <f t="shared" si="325"/>
        <v>0</v>
      </c>
      <c r="F130" s="16">
        <f t="shared" si="325"/>
        <v>6.2730753873444567E-2</v>
      </c>
      <c r="G130" s="89">
        <f t="shared" si="325"/>
        <v>3.7574528164533431E-2</v>
      </c>
      <c r="H130" s="89">
        <f t="shared" si="325"/>
        <v>5.8256210865423319E-2</v>
      </c>
      <c r="I130" s="89">
        <f t="shared" ref="I130:J131" si="371">IFERROR(I118/I$123,"")</f>
        <v>3.1553892305776966E-2</v>
      </c>
      <c r="J130" s="89">
        <f t="shared" si="371"/>
        <v>2.464185527764402E-2</v>
      </c>
      <c r="K130" s="89">
        <f t="shared" ref="K130" si="372">IFERROR(K118/K$123,"")</f>
        <v>1.7121568382426837E-2</v>
      </c>
      <c r="L130" s="16"/>
      <c r="P130" s="16">
        <f t="shared" si="328"/>
        <v>5.5670886841942158E-2</v>
      </c>
      <c r="Q130" s="16">
        <f t="shared" si="328"/>
        <v>7.1392666523160633E-2</v>
      </c>
      <c r="R130" s="16">
        <f t="shared" si="328"/>
        <v>6.7899391399926554E-2</v>
      </c>
      <c r="S130" s="16">
        <f t="shared" si="328"/>
        <v>6.2730753873444567E-2</v>
      </c>
      <c r="T130" s="16">
        <f t="shared" si="328"/>
        <v>6.0944860223541626E-2</v>
      </c>
      <c r="U130" s="16">
        <f t="shared" si="328"/>
        <v>5.9872293619776057E-2</v>
      </c>
      <c r="V130" s="16">
        <f t="shared" si="328"/>
        <v>5.4488721782039125E-2</v>
      </c>
      <c r="W130" s="16">
        <f t="shared" si="328"/>
        <v>3.7574528164533431E-2</v>
      </c>
      <c r="X130" s="16">
        <f t="shared" ref="X130:Y131" si="373">X118/X$123</f>
        <v>3.4889882444554758E-2</v>
      </c>
      <c r="Y130" s="16">
        <f t="shared" si="373"/>
        <v>3.2299638552073698E-2</v>
      </c>
      <c r="Z130" s="16">
        <f t="shared" ref="Z130:AA131" si="374">Z118/Z$123</f>
        <v>5.9780051940081874E-2</v>
      </c>
      <c r="AA130" s="16">
        <f t="shared" si="374"/>
        <v>5.8256210865423319E-2</v>
      </c>
      <c r="AB130" s="16">
        <f t="shared" ref="AB130:AC131" si="375">AB118/AB$123</f>
        <v>4.0622663191594507E-2</v>
      </c>
      <c r="AC130" s="16">
        <f t="shared" si="375"/>
        <v>3.80875122437737E-2</v>
      </c>
      <c r="AD130" s="16">
        <f t="shared" ref="AD130:AE131" si="376">AD118/AD$123</f>
        <v>3.3616560699291358E-2</v>
      </c>
      <c r="AE130" s="16">
        <f t="shared" si="376"/>
        <v>3.1553892305776966E-2</v>
      </c>
      <c r="AF130" s="16">
        <f t="shared" ref="AF130:AG131" si="377">AF118/AF$123</f>
        <v>2.9188652966615589E-2</v>
      </c>
      <c r="AG130" s="16">
        <f t="shared" si="377"/>
        <v>2.6239456446204984E-2</v>
      </c>
      <c r="AH130" s="16">
        <f t="shared" ref="AH130:AI130" si="378">AH118/AH$123</f>
        <v>2.5193499932660676E-2</v>
      </c>
      <c r="AI130" s="16">
        <f t="shared" si="378"/>
        <v>2.464185527764402E-2</v>
      </c>
      <c r="AJ130" s="16">
        <f t="shared" ref="AJ130" si="379">AJ118/AJ$123</f>
        <v>2.3508677453308202E-2</v>
      </c>
      <c r="AK130" s="16">
        <f t="shared" ref="AK130:AL130" si="380">AK118/AK$123</f>
        <v>2.3754757395885256E-2</v>
      </c>
      <c r="AL130" s="16">
        <f t="shared" si="380"/>
        <v>1.791805165479186E-2</v>
      </c>
      <c r="AM130" s="16">
        <f t="shared" ref="AM130:AN130" si="381">AM118/AM$123</f>
        <v>1.7121568382426837E-2</v>
      </c>
      <c r="AN130" s="16">
        <f t="shared" si="381"/>
        <v>1.6271529545932906E-2</v>
      </c>
    </row>
    <row r="131" spans="1:43" x14ac:dyDescent="0.35">
      <c r="A131" s="1" t="s">
        <v>253</v>
      </c>
      <c r="B131" s="16">
        <f t="shared" si="325"/>
        <v>0</v>
      </c>
      <c r="C131" s="16">
        <f t="shared" si="325"/>
        <v>0</v>
      </c>
      <c r="D131" s="16">
        <f t="shared" si="325"/>
        <v>0</v>
      </c>
      <c r="E131" s="16">
        <f t="shared" si="325"/>
        <v>0</v>
      </c>
      <c r="F131" s="16">
        <f t="shared" si="325"/>
        <v>0</v>
      </c>
      <c r="G131" s="89">
        <f t="shared" si="325"/>
        <v>0</v>
      </c>
      <c r="H131" s="89">
        <f t="shared" si="325"/>
        <v>0</v>
      </c>
      <c r="I131" s="89">
        <f t="shared" si="371"/>
        <v>0</v>
      </c>
      <c r="J131" s="89">
        <f t="shared" si="371"/>
        <v>2.5951120644296284E-2</v>
      </c>
      <c r="K131" s="89">
        <f t="shared" ref="K131" si="382">IFERROR(K119/K$123,"")</f>
        <v>3.937923841492081E-2</v>
      </c>
      <c r="L131" s="16"/>
      <c r="P131" s="16">
        <f t="shared" si="328"/>
        <v>0</v>
      </c>
      <c r="Q131" s="16">
        <f t="shared" si="328"/>
        <v>0</v>
      </c>
      <c r="R131" s="16">
        <f t="shared" si="328"/>
        <v>0</v>
      </c>
      <c r="S131" s="16">
        <f t="shared" si="328"/>
        <v>0</v>
      </c>
      <c r="T131" s="16">
        <f t="shared" si="328"/>
        <v>0</v>
      </c>
      <c r="U131" s="16">
        <f t="shared" si="328"/>
        <v>0</v>
      </c>
      <c r="V131" s="16">
        <f t="shared" si="328"/>
        <v>0</v>
      </c>
      <c r="W131" s="16">
        <f t="shared" si="328"/>
        <v>0</v>
      </c>
      <c r="X131" s="16">
        <f t="shared" si="373"/>
        <v>0</v>
      </c>
      <c r="Y131" s="16">
        <f t="shared" si="373"/>
        <v>0</v>
      </c>
      <c r="Z131" s="16">
        <f t="shared" si="374"/>
        <v>0</v>
      </c>
      <c r="AA131" s="16">
        <f t="shared" si="374"/>
        <v>0</v>
      </c>
      <c r="AB131" s="16">
        <f t="shared" si="375"/>
        <v>0</v>
      </c>
      <c r="AC131" s="16">
        <f t="shared" si="375"/>
        <v>0</v>
      </c>
      <c r="AD131" s="16">
        <f t="shared" si="376"/>
        <v>0</v>
      </c>
      <c r="AE131" s="16">
        <f t="shared" si="376"/>
        <v>0</v>
      </c>
      <c r="AF131" s="16">
        <f t="shared" si="377"/>
        <v>0</v>
      </c>
      <c r="AG131" s="16">
        <f t="shared" si="377"/>
        <v>2.7237291604856904E-2</v>
      </c>
      <c r="AH131" s="16">
        <f t="shared" ref="AH131:AI131" si="383">AH119/AH$123</f>
        <v>2.6776539359314951E-2</v>
      </c>
      <c r="AI131" s="16">
        <f t="shared" si="383"/>
        <v>2.5951120644296284E-2</v>
      </c>
      <c r="AJ131" s="16">
        <f t="shared" ref="AJ131" si="384">AJ119/AJ$123</f>
        <v>2.499516770388702E-2</v>
      </c>
      <c r="AK131" s="16">
        <f t="shared" ref="AK131:AL131" si="385">AK119/AK$123</f>
        <v>2.6085268471952382E-2</v>
      </c>
      <c r="AL131" s="16">
        <f t="shared" si="385"/>
        <v>3.9229563544073254E-2</v>
      </c>
      <c r="AM131" s="16">
        <f t="shared" ref="AM131:AN131" si="386">AM119/AM$123</f>
        <v>3.937923841492081E-2</v>
      </c>
      <c r="AN131" s="16">
        <f t="shared" si="386"/>
        <v>5.1079414369530715E-2</v>
      </c>
    </row>
    <row r="132" spans="1:43" x14ac:dyDescent="0.35">
      <c r="A132" s="1" t="s">
        <v>236</v>
      </c>
      <c r="B132" s="16">
        <f t="shared" ref="B132:F132" si="387">B121/B$123</f>
        <v>7.5621055449213506E-2</v>
      </c>
      <c r="C132" s="16">
        <f t="shared" si="387"/>
        <v>3.5430486750688994E-2</v>
      </c>
      <c r="D132" s="16">
        <f t="shared" si="387"/>
        <v>0.13169689760500264</v>
      </c>
      <c r="E132" s="16">
        <f t="shared" si="387"/>
        <v>0.1876578840644387</v>
      </c>
      <c r="F132" s="16">
        <f t="shared" si="387"/>
        <v>0.20045322737954191</v>
      </c>
      <c r="G132" s="16">
        <f t="shared" ref="G132" si="388">G121/G$123</f>
        <v>0.22822259315937088</v>
      </c>
      <c r="H132" s="16">
        <f t="shared" ref="H132" si="389">H121/H$123</f>
        <v>0.17739541682904966</v>
      </c>
      <c r="I132" s="16">
        <f t="shared" ref="I132:K133" si="390">IFERROR(I121/I$123,"")</f>
        <v>0.13861153005020257</v>
      </c>
      <c r="J132" s="16">
        <f t="shared" si="390"/>
        <v>0.14157299054930836</v>
      </c>
      <c r="K132" s="16">
        <f t="shared" si="390"/>
        <v>0.15812678480623879</v>
      </c>
      <c r="L132" s="16"/>
      <c r="P132" s="16">
        <f t="shared" ref="P132:AB132" si="391">P121/P$123</f>
        <v>0.22035319280313193</v>
      </c>
      <c r="Q132" s="16">
        <f t="shared" si="391"/>
        <v>0.21392338566136113</v>
      </c>
      <c r="R132" s="16">
        <f t="shared" si="391"/>
        <v>0.19510439596040091</v>
      </c>
      <c r="S132" s="16">
        <f t="shared" si="391"/>
        <v>0.20045322737954191</v>
      </c>
      <c r="T132" s="16">
        <f t="shared" si="391"/>
        <v>0.21585441184585999</v>
      </c>
      <c r="U132" s="16">
        <f t="shared" si="391"/>
        <v>0.23190301787869344</v>
      </c>
      <c r="V132" s="16">
        <f t="shared" si="391"/>
        <v>0.24692801686477392</v>
      </c>
      <c r="W132" s="16">
        <f t="shared" si="391"/>
        <v>0.22822259315937088</v>
      </c>
      <c r="X132" s="16">
        <f t="shared" si="391"/>
        <v>0.21715248893409808</v>
      </c>
      <c r="Y132" s="16">
        <f t="shared" si="391"/>
        <v>0.20081218192553796</v>
      </c>
      <c r="Z132" s="16">
        <f t="shared" si="391"/>
        <v>0.18023449748875825</v>
      </c>
      <c r="AA132" s="16">
        <f t="shared" si="391"/>
        <v>0.17739541682904966</v>
      </c>
      <c r="AB132" s="16">
        <f t="shared" si="391"/>
        <v>0.15788582543787419</v>
      </c>
      <c r="AC132" s="16">
        <f t="shared" ref="AC132:AE133" si="392">AC121/AC$123</f>
        <v>0.15298280994778279</v>
      </c>
      <c r="AD132" s="16">
        <f t="shared" si="392"/>
        <v>0.1439987619129221</v>
      </c>
      <c r="AE132" s="16">
        <f t="shared" si="392"/>
        <v>0.13861153005020257</v>
      </c>
      <c r="AF132" s="16">
        <f t="shared" ref="AF132:AG132" si="393">AF121/AF$123</f>
        <v>0.13711660995224551</v>
      </c>
      <c r="AG132" s="16">
        <f t="shared" si="393"/>
        <v>0.13123374231917712</v>
      </c>
      <c r="AH132" s="16">
        <f t="shared" ref="AH132:AI132" si="394">AH121/AH$123</f>
        <v>0.13468814566495299</v>
      </c>
      <c r="AI132" s="16">
        <f t="shared" si="394"/>
        <v>0.14157299054930836</v>
      </c>
      <c r="AJ132" s="16">
        <f t="shared" ref="AJ132" si="395">AJ121/AJ$123</f>
        <v>0.14680177963548027</v>
      </c>
      <c r="AK132" s="16">
        <f t="shared" ref="AK132:AL132" si="396">AK121/AK$123</f>
        <v>0.15126161256497972</v>
      </c>
      <c r="AL132" s="16">
        <f t="shared" si="396"/>
        <v>0.15564632917528282</v>
      </c>
      <c r="AM132" s="16">
        <f t="shared" ref="AM132:AN132" si="397">AM121/AM$123</f>
        <v>0.15812678480623879</v>
      </c>
      <c r="AN132" s="16">
        <f t="shared" si="397"/>
        <v>0.16664514270821737</v>
      </c>
    </row>
    <row r="133" spans="1:43" x14ac:dyDescent="0.35">
      <c r="A133" s="1" t="s">
        <v>239</v>
      </c>
      <c r="B133" s="16">
        <f t="shared" ref="B133:F133" si="398">B122/B$123</f>
        <v>0</v>
      </c>
      <c r="C133" s="16">
        <f t="shared" si="398"/>
        <v>0</v>
      </c>
      <c r="D133" s="16">
        <f t="shared" si="398"/>
        <v>0</v>
      </c>
      <c r="E133" s="16">
        <f t="shared" si="398"/>
        <v>0</v>
      </c>
      <c r="F133" s="16">
        <f t="shared" si="398"/>
        <v>0</v>
      </c>
      <c r="G133" s="16">
        <f t="shared" ref="G133" si="399">G122/G$123</f>
        <v>0</v>
      </c>
      <c r="H133" s="16">
        <f t="shared" ref="H133" si="400">H122/H$123</f>
        <v>1.4374272424927855E-2</v>
      </c>
      <c r="I133" s="16">
        <f t="shared" si="390"/>
        <v>3.1166870277697399E-2</v>
      </c>
      <c r="J133" s="16">
        <f t="shared" si="390"/>
        <v>3.2181507400974148E-2</v>
      </c>
      <c r="K133" s="16">
        <f t="shared" si="390"/>
        <v>4.4670263222574821E-2</v>
      </c>
      <c r="L133" s="16"/>
      <c r="P133" s="16">
        <f t="shared" ref="P133:AB133" si="401">P122/P$123</f>
        <v>0</v>
      </c>
      <c r="Q133" s="16">
        <f t="shared" si="401"/>
        <v>0</v>
      </c>
      <c r="R133" s="16">
        <f t="shared" si="401"/>
        <v>0</v>
      </c>
      <c r="S133" s="16">
        <f t="shared" si="401"/>
        <v>0</v>
      </c>
      <c r="T133" s="16">
        <f t="shared" si="401"/>
        <v>0</v>
      </c>
      <c r="U133" s="16">
        <f t="shared" si="401"/>
        <v>0</v>
      </c>
      <c r="V133" s="16">
        <f t="shared" si="401"/>
        <v>0</v>
      </c>
      <c r="W133" s="16">
        <f t="shared" si="401"/>
        <v>0</v>
      </c>
      <c r="X133" s="16">
        <f t="shared" si="401"/>
        <v>1.5834707314179857E-3</v>
      </c>
      <c r="Y133" s="16">
        <f t="shared" si="401"/>
        <v>4.6282243069665904E-3</v>
      </c>
      <c r="Z133" s="16">
        <f t="shared" si="401"/>
        <v>9.3092210453006134E-3</v>
      </c>
      <c r="AA133" s="16">
        <f t="shared" si="401"/>
        <v>1.4374272424927855E-2</v>
      </c>
      <c r="AB133" s="16">
        <f t="shared" si="401"/>
        <v>1.7319703755913074E-2</v>
      </c>
      <c r="AC133" s="16">
        <f t="shared" si="392"/>
        <v>2.2510135028389066E-2</v>
      </c>
      <c r="AD133" s="16">
        <f t="shared" si="392"/>
        <v>2.6296261779309042E-2</v>
      </c>
      <c r="AE133" s="16">
        <f t="shared" si="392"/>
        <v>3.1166870277697399E-2</v>
      </c>
      <c r="AF133" s="16">
        <f t="shared" ref="AF133:AG133" si="402">AF122/AF$123</f>
        <v>3.2473036119488846E-2</v>
      </c>
      <c r="AG133" s="16">
        <f t="shared" si="402"/>
        <v>3.1188866184770098E-2</v>
      </c>
      <c r="AH133" s="16">
        <f t="shared" ref="AH133:AI133" si="403">AH122/AH$123</f>
        <v>3.0464147485511645E-2</v>
      </c>
      <c r="AI133" s="16">
        <f t="shared" si="403"/>
        <v>3.2181507400974148E-2</v>
      </c>
      <c r="AJ133" s="16">
        <f t="shared" ref="AJ133" si="404">AJ122/AJ$123</f>
        <v>3.661116349029362E-2</v>
      </c>
      <c r="AK133" s="16">
        <f t="shared" ref="AK133:AL133" si="405">AK122/AK$123</f>
        <v>4.2446709188887759E-2</v>
      </c>
      <c r="AL133" s="16">
        <f t="shared" si="405"/>
        <v>4.6987639279723971E-2</v>
      </c>
      <c r="AM133" s="16">
        <f t="shared" ref="AM133:AN133" si="406">AM122/AM$123</f>
        <v>4.4670263222574821E-2</v>
      </c>
      <c r="AN133" s="16">
        <f t="shared" si="406"/>
        <v>4.494953190491989E-2</v>
      </c>
    </row>
    <row r="135" spans="1:43" s="5" customFormat="1" x14ac:dyDescent="0.35">
      <c r="A135" s="5" t="s">
        <v>139</v>
      </c>
      <c r="B135" s="22" t="str">
        <f t="shared" ref="B135:K135" si="407">B$1</f>
        <v>FY17</v>
      </c>
      <c r="C135" s="22" t="str">
        <f t="shared" si="407"/>
        <v>FY18</v>
      </c>
      <c r="D135" s="22" t="str">
        <f t="shared" si="407"/>
        <v>FY19</v>
      </c>
      <c r="E135" s="22" t="str">
        <f t="shared" si="407"/>
        <v>FY20</v>
      </c>
      <c r="F135" s="22" t="str">
        <f t="shared" si="407"/>
        <v>FY21</v>
      </c>
      <c r="G135" s="22" t="str">
        <f t="shared" si="407"/>
        <v>FY22</v>
      </c>
      <c r="H135" s="22" t="str">
        <f t="shared" si="407"/>
        <v>FY23</v>
      </c>
      <c r="I135" s="22" t="str">
        <f t="shared" si="407"/>
        <v>FY24</v>
      </c>
      <c r="J135" s="22" t="str">
        <f t="shared" si="407"/>
        <v>FY25</v>
      </c>
      <c r="K135" s="22" t="str">
        <f t="shared" si="407"/>
        <v>FY26</v>
      </c>
      <c r="L135" s="22" t="str">
        <f>L$1</f>
        <v>Yoy%</v>
      </c>
      <c r="P135" s="6" t="str">
        <f t="shared" ref="P135:AN135" si="408">P$1</f>
        <v>Q1FY21</v>
      </c>
      <c r="Q135" s="6" t="str">
        <f t="shared" si="408"/>
        <v>Q2FY21</v>
      </c>
      <c r="R135" s="79" t="str">
        <f t="shared" si="408"/>
        <v>Q3FY21</v>
      </c>
      <c r="S135" s="6" t="str">
        <f t="shared" si="408"/>
        <v>Q4FY21</v>
      </c>
      <c r="T135" s="6" t="str">
        <f t="shared" si="408"/>
        <v>Q1FY22</v>
      </c>
      <c r="U135" s="79" t="str">
        <f t="shared" si="408"/>
        <v>Q2FY22</v>
      </c>
      <c r="V135" s="79" t="str">
        <f t="shared" si="408"/>
        <v>Q3FY22</v>
      </c>
      <c r="W135" s="79" t="str">
        <f t="shared" si="408"/>
        <v>Q4FY22</v>
      </c>
      <c r="X135" s="79" t="str">
        <f t="shared" si="408"/>
        <v>Q1FY23</v>
      </c>
      <c r="Y135" s="79" t="str">
        <f t="shared" si="408"/>
        <v>Q2FY23</v>
      </c>
      <c r="Z135" s="79" t="str">
        <f t="shared" si="408"/>
        <v>Q3FY23</v>
      </c>
      <c r="AA135" s="79" t="str">
        <f t="shared" si="408"/>
        <v>Q4FY23</v>
      </c>
      <c r="AB135" s="79" t="str">
        <f t="shared" si="408"/>
        <v>Q1FY24</v>
      </c>
      <c r="AC135" s="79" t="str">
        <f t="shared" si="408"/>
        <v>Q2FY24</v>
      </c>
      <c r="AD135" s="79" t="str">
        <f t="shared" si="408"/>
        <v>Q3FY24</v>
      </c>
      <c r="AE135" s="79" t="str">
        <f t="shared" si="408"/>
        <v>Q4FY24</v>
      </c>
      <c r="AF135" s="79" t="str">
        <f t="shared" si="408"/>
        <v>Q1FY25</v>
      </c>
      <c r="AG135" s="79" t="str">
        <f t="shared" si="408"/>
        <v>Q2FY25</v>
      </c>
      <c r="AH135" s="79" t="str">
        <f t="shared" si="408"/>
        <v>Q3FY25</v>
      </c>
      <c r="AI135" s="79" t="str">
        <f t="shared" si="408"/>
        <v>Q4FY25</v>
      </c>
      <c r="AJ135" s="79" t="str">
        <f t="shared" si="408"/>
        <v>Q1FY26</v>
      </c>
      <c r="AK135" s="79" t="str">
        <f t="shared" si="408"/>
        <v>Q2FY26</v>
      </c>
      <c r="AL135" s="79" t="str">
        <f t="shared" si="408"/>
        <v>Q3FY26</v>
      </c>
      <c r="AM135" s="79" t="str">
        <f t="shared" si="408"/>
        <v>Q4FY26</v>
      </c>
      <c r="AN135" s="79" t="str">
        <f t="shared" si="408"/>
        <v>Q1FY27</v>
      </c>
      <c r="AO135" s="6"/>
      <c r="AP135" s="6"/>
      <c r="AQ135" s="6"/>
    </row>
    <row r="136" spans="1:43" x14ac:dyDescent="0.35">
      <c r="A136" s="1" t="s">
        <v>113</v>
      </c>
      <c r="B136" s="11">
        <f t="shared" ref="B136:G136" si="409">SUM(B137:B138)</f>
        <v>0.68520000000000003</v>
      </c>
      <c r="C136" s="11">
        <f t="shared" si="409"/>
        <v>0.43019999999999997</v>
      </c>
      <c r="D136" s="11">
        <f t="shared" si="409"/>
        <v>0.38479999999999998</v>
      </c>
      <c r="E136" s="11">
        <f t="shared" si="409"/>
        <v>0.48970000000000002</v>
      </c>
      <c r="F136" s="11">
        <f t="shared" si="409"/>
        <v>0.56190000000000007</v>
      </c>
      <c r="G136" s="11">
        <f t="shared" si="409"/>
        <v>0.58610000000000007</v>
      </c>
      <c r="H136" s="11">
        <f>SUM(H137:H138)</f>
        <v>0.49380000000000002</v>
      </c>
      <c r="I136" s="11">
        <f>SUM(I137:I138)</f>
        <v>0.39479999999999998</v>
      </c>
      <c r="J136" s="11">
        <f>SUM(J137:J138)</f>
        <v>0.32839999999999997</v>
      </c>
      <c r="K136" s="11">
        <f>SUM(K137:K138)</f>
        <v>0.44119999999999998</v>
      </c>
      <c r="L136" s="11"/>
      <c r="P136" s="11">
        <f>P137+P138</f>
        <v>0.46929999999999999</v>
      </c>
      <c r="Q136" s="11">
        <f>Q137+Q138</f>
        <v>0.51690000000000003</v>
      </c>
      <c r="R136" s="11">
        <f>R137+R138</f>
        <v>0.52310000000000001</v>
      </c>
      <c r="S136" s="11">
        <f>F136</f>
        <v>0.56190000000000007</v>
      </c>
      <c r="T136" s="11">
        <f t="shared" ref="T136:Y136" si="410">T137+T138</f>
        <v>0.56369999999999998</v>
      </c>
      <c r="U136" s="11">
        <f t="shared" si="410"/>
        <v>0.5636000000000001</v>
      </c>
      <c r="V136" s="11">
        <f t="shared" si="410"/>
        <v>0.58979999999999999</v>
      </c>
      <c r="W136" s="11">
        <f t="shared" si="410"/>
        <v>0.58610000000000007</v>
      </c>
      <c r="X136" s="11">
        <f t="shared" si="410"/>
        <v>0.52310000000000001</v>
      </c>
      <c r="Y136" s="11">
        <f t="shared" si="410"/>
        <v>0.50700000000000001</v>
      </c>
      <c r="Z136" s="11">
        <f t="shared" ref="Z136:AD136" si="411">Z137+Z138</f>
        <v>0.49630000000000002</v>
      </c>
      <c r="AA136" s="11">
        <f t="shared" si="411"/>
        <v>0.49380000000000002</v>
      </c>
      <c r="AB136" s="11">
        <f t="shared" si="411"/>
        <v>0.45989999999999998</v>
      </c>
      <c r="AC136" s="11">
        <f t="shared" si="411"/>
        <v>0.45489999999999997</v>
      </c>
      <c r="AD136" s="11">
        <f t="shared" si="411"/>
        <v>0.40870000000000001</v>
      </c>
      <c r="AE136" s="11">
        <f t="shared" ref="AE136:AJ136" si="412">AE137+AE138</f>
        <v>0.39479999999999998</v>
      </c>
      <c r="AF136" s="11">
        <f t="shared" si="412"/>
        <v>0.36159999999999998</v>
      </c>
      <c r="AG136" s="11">
        <f t="shared" si="412"/>
        <v>0.36405000000000004</v>
      </c>
      <c r="AH136" s="11">
        <f t="shared" si="412"/>
        <v>0.33100000000000002</v>
      </c>
      <c r="AI136" s="11">
        <f t="shared" si="412"/>
        <v>0.32839999999999997</v>
      </c>
      <c r="AJ136" s="11">
        <f t="shared" si="412"/>
        <v>0.49569999999999997</v>
      </c>
      <c r="AK136" s="11">
        <f>AK137+AK138</f>
        <v>0.48380000000000001</v>
      </c>
      <c r="AL136" s="11">
        <f>AL137+AL138</f>
        <v>0.48969999999999997</v>
      </c>
      <c r="AM136" s="11">
        <f>AM137+AM138</f>
        <v>0.44119999999999998</v>
      </c>
      <c r="AN136" s="11">
        <f>AN137+AN138</f>
        <v>0.42559999999999998</v>
      </c>
    </row>
    <row r="137" spans="1:43" x14ac:dyDescent="0.35">
      <c r="A137" s="1" t="s">
        <v>114</v>
      </c>
      <c r="B137" s="30">
        <v>0.67490000000000006</v>
      </c>
      <c r="C137" s="30">
        <v>0.42249999999999999</v>
      </c>
      <c r="D137" s="30">
        <v>0.37709999999999999</v>
      </c>
      <c r="E137" s="30">
        <v>0.47720000000000001</v>
      </c>
      <c r="F137" s="30">
        <v>0.55230000000000001</v>
      </c>
      <c r="G137" s="38">
        <v>0.58050000000000002</v>
      </c>
      <c r="H137" s="38">
        <f>AA137</f>
        <v>0.4889</v>
      </c>
      <c r="I137" s="38">
        <f>AE137</f>
        <v>0.39079999999999998</v>
      </c>
      <c r="J137" s="38">
        <f t="shared" ref="J137:J138" si="413">AI137</f>
        <v>0.32469999999999999</v>
      </c>
      <c r="K137" s="38">
        <f>AM137</f>
        <v>0.43769999999999998</v>
      </c>
      <c r="L137" s="30"/>
      <c r="P137" s="30">
        <v>0.45639999999999997</v>
      </c>
      <c r="Q137" s="30">
        <v>0.504</v>
      </c>
      <c r="R137" s="30">
        <v>0.51019999999999999</v>
      </c>
      <c r="S137" s="30">
        <f>F137</f>
        <v>0.55230000000000001</v>
      </c>
      <c r="T137" s="38">
        <v>0.55230000000000001</v>
      </c>
      <c r="U137" s="38">
        <v>0.55200000000000005</v>
      </c>
      <c r="V137" s="38">
        <v>0.57830000000000004</v>
      </c>
      <c r="W137" s="38">
        <f>G137</f>
        <v>0.58050000000000002</v>
      </c>
      <c r="X137" s="38">
        <v>0.51790000000000003</v>
      </c>
      <c r="Y137" s="38">
        <v>0.502</v>
      </c>
      <c r="Z137" s="38">
        <v>0.4914</v>
      </c>
      <c r="AA137" s="38">
        <v>0.4889</v>
      </c>
      <c r="AB137" s="38">
        <v>0.45519999999999999</v>
      </c>
      <c r="AC137" s="38">
        <v>0.45019999999999999</v>
      </c>
      <c r="AD137" s="38">
        <v>0.40439999999999998</v>
      </c>
      <c r="AE137" s="38">
        <v>0.39079999999999998</v>
      </c>
      <c r="AF137" s="38">
        <v>0.35809999999999997</v>
      </c>
      <c r="AG137" s="38">
        <v>0.36025000000000001</v>
      </c>
      <c r="AH137" s="38">
        <v>0.32700000000000001</v>
      </c>
      <c r="AI137" s="38">
        <v>0.32469999999999999</v>
      </c>
      <c r="AJ137" s="38">
        <v>0.49199999999999999</v>
      </c>
      <c r="AK137" s="38">
        <v>0.48020000000000002</v>
      </c>
      <c r="AL137" s="38">
        <v>0.48599999999999999</v>
      </c>
      <c r="AM137" s="38">
        <v>0.43769999999999998</v>
      </c>
      <c r="AN137" s="38">
        <v>0.42209999999999998</v>
      </c>
    </row>
    <row r="138" spans="1:43" x14ac:dyDescent="0.35">
      <c r="A138" s="1" t="s">
        <v>115</v>
      </c>
      <c r="B138" s="30">
        <v>1.03E-2</v>
      </c>
      <c r="C138" s="30">
        <v>7.7000000000000002E-3</v>
      </c>
      <c r="D138" s="30">
        <v>7.7000000000000002E-3</v>
      </c>
      <c r="E138" s="30">
        <v>1.2500000000000001E-2</v>
      </c>
      <c r="F138" s="30">
        <v>9.5999999999999992E-3</v>
      </c>
      <c r="G138" s="38">
        <v>5.5999999999999999E-3</v>
      </c>
      <c r="H138" s="38">
        <f>AA138</f>
        <v>4.8999999999999998E-3</v>
      </c>
      <c r="I138" s="38">
        <f>AE138</f>
        <v>4.0000000000000001E-3</v>
      </c>
      <c r="J138" s="38">
        <f t="shared" si="413"/>
        <v>3.7000000000000002E-3</v>
      </c>
      <c r="K138" s="38">
        <f>AM138</f>
        <v>3.5000000000000001E-3</v>
      </c>
      <c r="L138" s="30"/>
      <c r="P138" s="30">
        <v>1.29E-2</v>
      </c>
      <c r="Q138" s="30">
        <v>1.29E-2</v>
      </c>
      <c r="R138" s="30">
        <v>1.29E-2</v>
      </c>
      <c r="S138" s="30">
        <f>F138</f>
        <v>9.5999999999999992E-3</v>
      </c>
      <c r="T138" s="38">
        <v>1.14E-2</v>
      </c>
      <c r="U138" s="38">
        <v>1.1599999999999999E-2</v>
      </c>
      <c r="V138" s="38">
        <v>1.15E-2</v>
      </c>
      <c r="W138" s="38">
        <f>G138</f>
        <v>5.5999999999999999E-3</v>
      </c>
      <c r="X138" s="38">
        <v>5.1999999999999998E-3</v>
      </c>
      <c r="Y138" s="38">
        <v>5.0000000000000001E-3</v>
      </c>
      <c r="Z138" s="38">
        <v>4.8999999999999998E-3</v>
      </c>
      <c r="AA138" s="38">
        <v>4.8999999999999998E-3</v>
      </c>
      <c r="AB138" s="38">
        <v>4.7000000000000002E-3</v>
      </c>
      <c r="AC138" s="38">
        <v>4.7000000000000002E-3</v>
      </c>
      <c r="AD138" s="38">
        <v>4.3E-3</v>
      </c>
      <c r="AE138" s="38">
        <v>4.0000000000000001E-3</v>
      </c>
      <c r="AF138" s="38">
        <v>3.5000000000000001E-3</v>
      </c>
      <c r="AG138" s="38">
        <v>3.8E-3</v>
      </c>
      <c r="AH138" s="38">
        <v>4.0000000000000001E-3</v>
      </c>
      <c r="AI138" s="38">
        <v>3.7000000000000002E-3</v>
      </c>
      <c r="AJ138" s="38">
        <v>3.7000000000000002E-3</v>
      </c>
      <c r="AK138" s="38">
        <v>3.5999999999999999E-3</v>
      </c>
      <c r="AL138" s="38">
        <v>3.7000000000000002E-3</v>
      </c>
      <c r="AM138" s="38">
        <v>3.5000000000000001E-3</v>
      </c>
      <c r="AN138" s="38">
        <v>3.5000000000000001E-3</v>
      </c>
    </row>
    <row r="140" spans="1:43" s="5" customFormat="1" x14ac:dyDescent="0.35">
      <c r="A140" s="5" t="s">
        <v>124</v>
      </c>
      <c r="B140" s="22" t="str">
        <f t="shared" ref="B140:K140" si="414">B$1</f>
        <v>FY17</v>
      </c>
      <c r="C140" s="22" t="str">
        <f t="shared" si="414"/>
        <v>FY18</v>
      </c>
      <c r="D140" s="22" t="str">
        <f t="shared" si="414"/>
        <v>FY19</v>
      </c>
      <c r="E140" s="22" t="str">
        <f t="shared" si="414"/>
        <v>FY20</v>
      </c>
      <c r="F140" s="22" t="str">
        <f t="shared" si="414"/>
        <v>FY21</v>
      </c>
      <c r="G140" s="22" t="str">
        <f t="shared" si="414"/>
        <v>FY22</v>
      </c>
      <c r="H140" s="22" t="str">
        <f t="shared" si="414"/>
        <v>FY23</v>
      </c>
      <c r="I140" s="22" t="str">
        <f t="shared" si="414"/>
        <v>FY24</v>
      </c>
      <c r="J140" s="22" t="str">
        <f t="shared" si="414"/>
        <v>FY25</v>
      </c>
      <c r="K140" s="22" t="str">
        <f t="shared" si="414"/>
        <v>FY26</v>
      </c>
      <c r="L140" s="22" t="str">
        <f>L$1</f>
        <v>Yoy%</v>
      </c>
      <c r="P140" s="6" t="str">
        <f t="shared" ref="P140:AP140" si="415">P$1</f>
        <v>Q1FY21</v>
      </c>
      <c r="Q140" s="6" t="str">
        <f t="shared" si="415"/>
        <v>Q2FY21</v>
      </c>
      <c r="R140" s="79" t="str">
        <f t="shared" si="415"/>
        <v>Q3FY21</v>
      </c>
      <c r="S140" s="6" t="str">
        <f t="shared" si="415"/>
        <v>Q4FY21</v>
      </c>
      <c r="T140" s="6" t="str">
        <f t="shared" si="415"/>
        <v>Q1FY22</v>
      </c>
      <c r="U140" s="79" t="str">
        <f t="shared" si="415"/>
        <v>Q2FY22</v>
      </c>
      <c r="V140" s="79" t="str">
        <f t="shared" si="415"/>
        <v>Q3FY22</v>
      </c>
      <c r="W140" s="79" t="str">
        <f t="shared" si="415"/>
        <v>Q4FY22</v>
      </c>
      <c r="X140" s="79" t="str">
        <f t="shared" si="415"/>
        <v>Q1FY23</v>
      </c>
      <c r="Y140" s="79" t="str">
        <f t="shared" si="415"/>
        <v>Q2FY23</v>
      </c>
      <c r="Z140" s="79" t="str">
        <f t="shared" si="415"/>
        <v>Q3FY23</v>
      </c>
      <c r="AA140" s="79" t="str">
        <f t="shared" si="415"/>
        <v>Q4FY23</v>
      </c>
      <c r="AB140" s="79" t="str">
        <f t="shared" si="415"/>
        <v>Q1FY24</v>
      </c>
      <c r="AC140" s="79" t="str">
        <f t="shared" si="415"/>
        <v>Q2FY24</v>
      </c>
      <c r="AD140" s="79" t="str">
        <f t="shared" si="415"/>
        <v>Q3FY24</v>
      </c>
      <c r="AE140" s="79" t="str">
        <f t="shared" si="415"/>
        <v>Q4FY24</v>
      </c>
      <c r="AF140" s="79" t="str">
        <f t="shared" si="415"/>
        <v>Q1FY25</v>
      </c>
      <c r="AG140" s="79" t="str">
        <f t="shared" si="415"/>
        <v>Q2FY25</v>
      </c>
      <c r="AH140" s="79" t="str">
        <f t="shared" si="415"/>
        <v>Q3FY25</v>
      </c>
      <c r="AI140" s="79" t="str">
        <f t="shared" si="415"/>
        <v>Q4FY25</v>
      </c>
      <c r="AJ140" s="79" t="str">
        <f t="shared" si="415"/>
        <v>Q1FY26</v>
      </c>
      <c r="AK140" s="79" t="str">
        <f t="shared" si="415"/>
        <v>Q2FY26</v>
      </c>
      <c r="AL140" s="79" t="str">
        <f t="shared" si="415"/>
        <v>Q3FY26</v>
      </c>
      <c r="AM140" s="79" t="str">
        <f t="shared" si="415"/>
        <v>Q4FY26</v>
      </c>
      <c r="AN140" s="79" t="str">
        <f>AN$1</f>
        <v>Q1FY27</v>
      </c>
      <c r="AO140" s="6" t="str">
        <f t="shared" si="415"/>
        <v>y-o-y</v>
      </c>
      <c r="AP140" s="6" t="str">
        <f t="shared" si="415"/>
        <v>q-o-q</v>
      </c>
      <c r="AQ140" s="6"/>
    </row>
    <row r="141" spans="1:43" x14ac:dyDescent="0.35">
      <c r="A141" s="1" t="s">
        <v>146</v>
      </c>
      <c r="B141" s="30">
        <v>0.10199999999999999</v>
      </c>
      <c r="C141" s="30">
        <v>8.7999999999999995E-2</v>
      </c>
      <c r="D141" s="30">
        <v>8.4000000000000005E-2</v>
      </c>
      <c r="E141" s="30">
        <v>8.7999999999999995E-2</v>
      </c>
      <c r="F141" s="30">
        <v>0.08</v>
      </c>
      <c r="G141" s="30">
        <v>7.1499999999999994E-2</v>
      </c>
      <c r="H141" s="30">
        <f>H20</f>
        <v>7.3999999999999996E-2</v>
      </c>
      <c r="I141" s="30">
        <f>I20</f>
        <v>8.2000000000000003E-2</v>
      </c>
      <c r="J141" s="30">
        <f>J20</f>
        <v>8.4000000000000005E-2</v>
      </c>
      <c r="K141" s="30">
        <f>K20</f>
        <v>8.1000000000000003E-2</v>
      </c>
      <c r="L141" s="30"/>
      <c r="P141" s="30">
        <f t="shared" ref="P141:V141" si="416">P20</f>
        <v>8.5000000000000006E-2</v>
      </c>
      <c r="Q141" s="30">
        <f t="shared" si="416"/>
        <v>8.2699999999999996E-2</v>
      </c>
      <c r="R141" s="30">
        <f t="shared" si="416"/>
        <v>8.0299999999999996E-2</v>
      </c>
      <c r="S141" s="30">
        <f t="shared" si="416"/>
        <v>7.4200000000000002E-2</v>
      </c>
      <c r="T141" s="30">
        <f t="shared" si="416"/>
        <v>7.17E-2</v>
      </c>
      <c r="U141" s="30">
        <f t="shared" si="416"/>
        <v>7.1300000000000002E-2</v>
      </c>
      <c r="V141" s="30">
        <f t="shared" si="416"/>
        <v>7.1599999999999997E-2</v>
      </c>
      <c r="W141" s="30">
        <v>7.1499999999999994E-2</v>
      </c>
      <c r="X141" s="30">
        <v>6.93E-2</v>
      </c>
      <c r="Y141" s="30">
        <f t="shared" ref="Y141:AK141" si="417">Y20</f>
        <v>7.1326876000869593E-2</v>
      </c>
      <c r="Z141" s="30">
        <f t="shared" si="417"/>
        <v>7.3999999999999996E-2</v>
      </c>
      <c r="AA141" s="30">
        <f t="shared" si="417"/>
        <v>7.9000000000000001E-2</v>
      </c>
      <c r="AB141" s="30">
        <f t="shared" si="417"/>
        <v>0.08</v>
      </c>
      <c r="AC141" s="30">
        <f t="shared" si="417"/>
        <v>8.1000000000000003E-2</v>
      </c>
      <c r="AD141" s="30">
        <f t="shared" si="417"/>
        <v>8.2000000000000003E-2</v>
      </c>
      <c r="AE141" s="30">
        <f t="shared" si="417"/>
        <v>8.3000000000000004E-2</v>
      </c>
      <c r="AF141" s="30">
        <f t="shared" si="417"/>
        <v>8.3000000000000004E-2</v>
      </c>
      <c r="AG141" s="30">
        <f t="shared" si="417"/>
        <v>8.4000000000000005E-2</v>
      </c>
      <c r="AH141" s="30">
        <f t="shared" si="417"/>
        <v>8.4000000000000005E-2</v>
      </c>
      <c r="AI141" s="30">
        <f t="shared" si="417"/>
        <v>8.4000000000000005E-2</v>
      </c>
      <c r="AJ141" s="30">
        <f t="shared" si="417"/>
        <v>8.4000000000000005E-2</v>
      </c>
      <c r="AK141" s="30">
        <f t="shared" si="417"/>
        <v>8.1000000000000003E-2</v>
      </c>
      <c r="AL141" s="30">
        <f t="shared" ref="AL141:AM141" si="418">AL20</f>
        <v>8.1000000000000003E-2</v>
      </c>
      <c r="AM141" s="30">
        <f t="shared" si="418"/>
        <v>7.9000000000000001E-2</v>
      </c>
      <c r="AN141" s="30">
        <f>AN20</f>
        <v>7.8E-2</v>
      </c>
    </row>
    <row r="142" spans="1:43" s="2" customFormat="1" x14ac:dyDescent="0.35">
      <c r="A142" s="2" t="s">
        <v>84</v>
      </c>
      <c r="B142" s="31">
        <v>9.7000000000000003E-2</v>
      </c>
      <c r="C142" s="31">
        <v>7.4999999999999997E-2</v>
      </c>
      <c r="D142" s="31">
        <v>8.6999999999999994E-2</v>
      </c>
      <c r="E142" s="31">
        <v>8.7999999999999995E-2</v>
      </c>
      <c r="F142" s="31">
        <v>6.6000000000000003E-2</v>
      </c>
      <c r="G142" s="31">
        <v>6.8099999999999994E-2</v>
      </c>
      <c r="H142" s="31">
        <v>8.2460000000000006E-2</v>
      </c>
      <c r="I142" s="31">
        <v>8.2299999999999998E-2</v>
      </c>
      <c r="J142" s="31">
        <v>8.5800000000000001E-2</v>
      </c>
      <c r="K142" s="31">
        <v>7.9000000000000001E-2</v>
      </c>
      <c r="L142" s="31"/>
      <c r="P142" s="31">
        <v>8.09E-2</v>
      </c>
      <c r="Q142" s="31">
        <v>7.9000000000000001E-2</v>
      </c>
      <c r="R142" s="31">
        <v>5.8200000000000002E-2</v>
      </c>
      <c r="S142" s="31">
        <v>5.57E-2</v>
      </c>
      <c r="T142" s="48">
        <v>7.5999999999999998E-2</v>
      </c>
      <c r="U142" s="48">
        <v>7.9299999999999995E-2</v>
      </c>
      <c r="V142" s="48">
        <v>7.6100000000000001E-2</v>
      </c>
      <c r="W142" s="48">
        <v>5.7700000000000001E-2</v>
      </c>
      <c r="X142" s="48">
        <v>7.6600000000000001E-2</v>
      </c>
      <c r="Y142" s="48">
        <v>7.9699999999999993E-2</v>
      </c>
      <c r="Z142" s="48">
        <v>8.5000000000000006E-2</v>
      </c>
      <c r="AA142" s="48">
        <v>8.7800000000000003E-2</v>
      </c>
      <c r="AB142" s="48">
        <v>7.6399999999999996E-2</v>
      </c>
      <c r="AC142" s="48">
        <v>8.14E-2</v>
      </c>
      <c r="AD142" s="48">
        <v>8.43E-2</v>
      </c>
      <c r="AE142" s="48">
        <v>8.7400000000000005E-2</v>
      </c>
      <c r="AF142" s="48">
        <v>8.6199999999999999E-2</v>
      </c>
      <c r="AG142" s="48">
        <v>8.5500000000000007E-2</v>
      </c>
      <c r="AH142" s="48">
        <v>8.5099999999999995E-2</v>
      </c>
      <c r="AI142" s="48">
        <v>8.6400000000000005E-2</v>
      </c>
      <c r="AJ142" s="48">
        <v>8.5000000000000006E-2</v>
      </c>
      <c r="AK142" s="48">
        <v>7.9000000000000001E-2</v>
      </c>
      <c r="AL142" s="48">
        <v>7.6999999999999999E-2</v>
      </c>
      <c r="AM142" s="48">
        <v>7.5999999999999998E-2</v>
      </c>
      <c r="AN142" s="48">
        <v>7.5999999999999998E-2</v>
      </c>
      <c r="AO142" s="69"/>
      <c r="AP142" s="69"/>
      <c r="AQ142" s="69"/>
    </row>
    <row r="143" spans="1:43" x14ac:dyDescent="0.35">
      <c r="A143" s="1" t="s">
        <v>124</v>
      </c>
      <c r="B143" s="3">
        <f t="shared" ref="B143:H143" si="419">B113</f>
        <v>6630.4499999999989</v>
      </c>
      <c r="C143" s="3">
        <f t="shared" si="419"/>
        <v>10198.76</v>
      </c>
      <c r="D143" s="3">
        <f t="shared" si="419"/>
        <v>19256.41</v>
      </c>
      <c r="E143" s="3">
        <f t="shared" si="419"/>
        <v>24938.05</v>
      </c>
      <c r="F143" s="3">
        <f t="shared" si="419"/>
        <v>30536.89</v>
      </c>
      <c r="G143" s="3">
        <f t="shared" si="419"/>
        <v>34667.67</v>
      </c>
      <c r="H143" s="3">
        <f t="shared" si="419"/>
        <v>48134.729999999996</v>
      </c>
      <c r="I143" s="3">
        <f t="shared" ref="I143:J143" si="420">I113</f>
        <v>73021.01999999999</v>
      </c>
      <c r="J143" s="3">
        <f t="shared" si="420"/>
        <v>95506.99</v>
      </c>
      <c r="K143" s="3">
        <f t="shared" ref="K143" si="421">K113</f>
        <v>105900.48</v>
      </c>
      <c r="L143" s="30">
        <f>K143/J143-1</f>
        <v>0.1088243907592521</v>
      </c>
      <c r="P143" s="3">
        <f t="shared" ref="P143:AD143" si="422">P113</f>
        <v>26540.76</v>
      </c>
      <c r="Q143" s="3">
        <f t="shared" si="422"/>
        <v>26365.78</v>
      </c>
      <c r="R143" s="3">
        <f t="shared" si="422"/>
        <v>28393.51</v>
      </c>
      <c r="S143" s="3">
        <f t="shared" si="422"/>
        <v>30536.89</v>
      </c>
      <c r="T143" s="3">
        <f t="shared" si="422"/>
        <v>30834.510000000002</v>
      </c>
      <c r="U143" s="3">
        <f t="shared" si="422"/>
        <v>30753.62</v>
      </c>
      <c r="V143" s="3">
        <f t="shared" si="422"/>
        <v>30235.810000000005</v>
      </c>
      <c r="W143" s="3">
        <f t="shared" si="422"/>
        <v>34667.67</v>
      </c>
      <c r="X143" s="3">
        <f t="shared" si="422"/>
        <v>37803.32</v>
      </c>
      <c r="Y143" s="3">
        <f t="shared" si="422"/>
        <v>41540.679999999993</v>
      </c>
      <c r="Z143" s="3">
        <f t="shared" si="422"/>
        <v>47013.88</v>
      </c>
      <c r="AA143" s="3">
        <f t="shared" si="422"/>
        <v>48134.729999999996</v>
      </c>
      <c r="AB143" s="3">
        <f t="shared" si="422"/>
        <v>56263.66</v>
      </c>
      <c r="AC143" s="3">
        <f t="shared" si="422"/>
        <v>60017.600000000006</v>
      </c>
      <c r="AD143" s="3">
        <f t="shared" si="422"/>
        <v>68462.600000000006</v>
      </c>
      <c r="AE143" s="3">
        <f t="shared" ref="AE143:AJ143" si="423">AE113</f>
        <v>73021.01999999999</v>
      </c>
      <c r="AF143" s="3">
        <f t="shared" si="423"/>
        <v>78988.5</v>
      </c>
      <c r="AG143" s="3">
        <f t="shared" si="423"/>
        <v>88673.639999999985</v>
      </c>
      <c r="AH143" s="3">
        <f t="shared" si="423"/>
        <v>92300.319999999992</v>
      </c>
      <c r="AI143" s="3">
        <f t="shared" si="423"/>
        <v>95506.99</v>
      </c>
      <c r="AJ143" s="3">
        <f t="shared" si="423"/>
        <v>96744.090000000011</v>
      </c>
      <c r="AK143" s="3">
        <f t="shared" ref="AK143:AL143" si="424">AK113</f>
        <v>96526.2</v>
      </c>
      <c r="AL143" s="3">
        <f t="shared" si="424"/>
        <v>99256.609999999986</v>
      </c>
      <c r="AM143" s="3">
        <f t="shared" ref="AM143:AN143" si="425">AM113</f>
        <v>105900.48</v>
      </c>
      <c r="AN143" s="3">
        <f t="shared" si="425"/>
        <v>108178.22999999998</v>
      </c>
      <c r="AO143" s="68">
        <f>IFERROR(AN143/AJ143-1,"")</f>
        <v>0.11818954522183178</v>
      </c>
      <c r="AP143" s="68">
        <f>IFERROR(AN143/AM143-1,"")</f>
        <v>2.1508401095065688E-2</v>
      </c>
      <c r="AQ143" s="74"/>
    </row>
    <row r="144" spans="1:43" x14ac:dyDescent="0.35">
      <c r="A144" s="1" t="s">
        <v>181</v>
      </c>
      <c r="B144" s="57">
        <v>5458.96</v>
      </c>
      <c r="C144" s="32">
        <f t="shared" ref="C144:K144" si="426">AVERAGE(B143:C143)</f>
        <v>8414.6049999999996</v>
      </c>
      <c r="D144" s="32">
        <f t="shared" si="426"/>
        <v>14727.584999999999</v>
      </c>
      <c r="E144" s="32">
        <f t="shared" si="426"/>
        <v>22097.23</v>
      </c>
      <c r="F144" s="32">
        <f t="shared" si="426"/>
        <v>27737.47</v>
      </c>
      <c r="G144" s="32">
        <f t="shared" si="426"/>
        <v>32602.28</v>
      </c>
      <c r="H144" s="32">
        <f t="shared" si="426"/>
        <v>41401.199999999997</v>
      </c>
      <c r="I144" s="32">
        <f t="shared" si="426"/>
        <v>60577.874999999993</v>
      </c>
      <c r="J144" s="32">
        <f t="shared" si="426"/>
        <v>84264.005000000005</v>
      </c>
      <c r="K144" s="32">
        <f t="shared" si="426"/>
        <v>100703.735</v>
      </c>
      <c r="L144" s="30">
        <f>K144/J144-1</f>
        <v>0.19509789500273578</v>
      </c>
      <c r="P144" s="55">
        <f>AVERAGE(P143,E143)</f>
        <v>25739.404999999999</v>
      </c>
      <c r="Q144" s="55">
        <f t="shared" ref="Q144:AN144" si="427">AVERAGE(P143:Q143)</f>
        <v>26453.269999999997</v>
      </c>
      <c r="R144" s="55">
        <f t="shared" si="427"/>
        <v>27379.644999999997</v>
      </c>
      <c r="S144" s="55">
        <f t="shared" si="427"/>
        <v>29465.199999999997</v>
      </c>
      <c r="T144" s="55">
        <f t="shared" si="427"/>
        <v>30685.7</v>
      </c>
      <c r="U144" s="55">
        <f t="shared" si="427"/>
        <v>30794.065000000002</v>
      </c>
      <c r="V144" s="55">
        <f t="shared" si="427"/>
        <v>30494.715000000004</v>
      </c>
      <c r="W144" s="55">
        <f t="shared" si="427"/>
        <v>32451.74</v>
      </c>
      <c r="X144" s="55">
        <f t="shared" si="427"/>
        <v>36235.494999999995</v>
      </c>
      <c r="Y144" s="55">
        <f t="shared" si="427"/>
        <v>39672</v>
      </c>
      <c r="Z144" s="55">
        <f t="shared" si="427"/>
        <v>44277.279999999999</v>
      </c>
      <c r="AA144" s="55">
        <f t="shared" si="427"/>
        <v>47574.304999999993</v>
      </c>
      <c r="AB144" s="55">
        <f t="shared" si="427"/>
        <v>52199.195</v>
      </c>
      <c r="AC144" s="55">
        <f t="shared" si="427"/>
        <v>58140.630000000005</v>
      </c>
      <c r="AD144" s="55">
        <f t="shared" si="427"/>
        <v>64240.100000000006</v>
      </c>
      <c r="AE144" s="55">
        <f t="shared" si="427"/>
        <v>70741.81</v>
      </c>
      <c r="AF144" s="55">
        <f t="shared" si="427"/>
        <v>76004.759999999995</v>
      </c>
      <c r="AG144" s="55">
        <f t="shared" si="427"/>
        <v>83831.069999999992</v>
      </c>
      <c r="AH144" s="55">
        <f t="shared" si="427"/>
        <v>90486.979999999981</v>
      </c>
      <c r="AI144" s="55">
        <f t="shared" si="427"/>
        <v>93903.654999999999</v>
      </c>
      <c r="AJ144" s="55">
        <f t="shared" si="427"/>
        <v>96125.540000000008</v>
      </c>
      <c r="AK144" s="55">
        <f t="shared" si="427"/>
        <v>96635.145000000004</v>
      </c>
      <c r="AL144" s="55">
        <f t="shared" si="427"/>
        <v>97891.404999999999</v>
      </c>
      <c r="AM144" s="55">
        <f t="shared" si="427"/>
        <v>102578.54499999998</v>
      </c>
      <c r="AN144" s="55">
        <f t="shared" si="427"/>
        <v>107039.35499999998</v>
      </c>
      <c r="AO144" s="68">
        <f>IFERROR(AN144/AJ144-1,"")</f>
        <v>0.11353709950550051</v>
      </c>
      <c r="AP144" s="68">
        <f>IFERROR(AN144/AM144-1,"")</f>
        <v>4.3486773964282577E-2</v>
      </c>
      <c r="AQ144" s="74"/>
    </row>
    <row r="145" spans="1:43" x14ac:dyDescent="0.35">
      <c r="A145" s="1" t="s">
        <v>90</v>
      </c>
      <c r="B145" s="19">
        <f t="shared" ref="B145:G145" si="428">B143/B152</f>
        <v>2.1642816574073467</v>
      </c>
      <c r="C145" s="19">
        <f t="shared" si="428"/>
        <v>3.1360054118044984</v>
      </c>
      <c r="D145" s="19">
        <f t="shared" si="428"/>
        <v>3.6843020619483764</v>
      </c>
      <c r="E145" s="19">
        <f t="shared" si="428"/>
        <v>2.671668670039189</v>
      </c>
      <c r="F145" s="19">
        <f t="shared" si="428"/>
        <v>2.2119477625832733</v>
      </c>
      <c r="G145" s="19">
        <f t="shared" si="428"/>
        <v>2.2029612025278245</v>
      </c>
      <c r="H145" s="19">
        <f t="shared" ref="H145:I145" si="429">H143/H152</f>
        <v>2.6486379261106481</v>
      </c>
      <c r="I145" s="19">
        <f t="shared" si="429"/>
        <v>3.4419767285651308</v>
      </c>
      <c r="J145" s="19">
        <f t="shared" ref="J145:K145" si="430">J143/J152</f>
        <v>3.7880328340899574</v>
      </c>
      <c r="K145" s="19">
        <f t="shared" si="430"/>
        <v>2.4308397101460582</v>
      </c>
      <c r="L145" s="19"/>
      <c r="P145" s="19">
        <f t="shared" ref="P145:W145" si="431">P143/P152</f>
        <v>2.7287453888196613</v>
      </c>
      <c r="Q145" s="19">
        <f t="shared" si="431"/>
        <v>2.6686687416179558</v>
      </c>
      <c r="R145" s="19">
        <f t="shared" si="431"/>
        <v>2.6000097064797156</v>
      </c>
      <c r="S145" s="19">
        <f t="shared" si="431"/>
        <v>2.2119477625832733</v>
      </c>
      <c r="T145" s="19">
        <f t="shared" si="431"/>
        <v>2.1756362964133715</v>
      </c>
      <c r="U145" s="19">
        <f t="shared" si="431"/>
        <v>2.1025413485309241</v>
      </c>
      <c r="V145" s="19">
        <f>V143/V152</f>
        <v>2.0023396979120864</v>
      </c>
      <c r="W145" s="19">
        <f t="shared" si="431"/>
        <v>2.2029612025278245</v>
      </c>
      <c r="X145" s="19">
        <f t="shared" ref="X145:Y145" si="432">X143/X152</f>
        <v>2.3221839389012122</v>
      </c>
      <c r="Y145" s="19">
        <f t="shared" si="432"/>
        <v>2.4644169293298179</v>
      </c>
      <c r="Z145" s="19">
        <f t="shared" ref="Z145:AA145" si="433">Z143/Z152</f>
        <v>2.6890735730668696</v>
      </c>
      <c r="AA145" s="19">
        <f t="shared" si="433"/>
        <v>2.6486379261106481</v>
      </c>
      <c r="AB145" s="19">
        <f t="shared" ref="AB145:AC145" si="434">AB143/AB152</f>
        <v>3.0120183814318415</v>
      </c>
      <c r="AC145" s="19">
        <f t="shared" si="434"/>
        <v>3.0829924201174066</v>
      </c>
      <c r="AD145" s="19">
        <f t="shared" ref="AD145:AE145" si="435">AD143/AD152</f>
        <v>3.3695474563491357</v>
      </c>
      <c r="AE145" s="19">
        <f t="shared" si="435"/>
        <v>3.4419767285651308</v>
      </c>
      <c r="AF145" s="19">
        <f t="shared" ref="AF145:AG145" si="436">AF143/AF152</f>
        <v>3.6107361442968799</v>
      </c>
      <c r="AG145" s="19">
        <f t="shared" si="436"/>
        <v>3.8730789910578198</v>
      </c>
      <c r="AH145" s="19">
        <f t="shared" ref="AH145:AI145" si="437">AH143/AH152</f>
        <v>3.8327052784432034</v>
      </c>
      <c r="AI145" s="19">
        <f t="shared" si="437"/>
        <v>3.7880328340899574</v>
      </c>
      <c r="AJ145" s="19">
        <f t="shared" ref="AJ145" si="438">AJ143/AJ152</f>
        <v>2.5095007591217176</v>
      </c>
      <c r="AK145" s="19">
        <f t="shared" ref="AK145:AL145" si="439">AK143/AK152</f>
        <v>2.4045191694030885</v>
      </c>
      <c r="AL145" s="19">
        <f t="shared" si="439"/>
        <v>2.3743635096233651</v>
      </c>
      <c r="AM145" s="19">
        <f t="shared" ref="AM145:AN145" si="440">AM143/AM152</f>
        <v>2.4308397101460582</v>
      </c>
      <c r="AN145" s="19">
        <f t="shared" si="440"/>
        <v>2.4132296134754014</v>
      </c>
    </row>
    <row r="146" spans="1:43" x14ac:dyDescent="0.35">
      <c r="A146" s="1" t="s">
        <v>91</v>
      </c>
      <c r="B146" s="11">
        <f t="shared" ref="B146:G146" si="441">B136</f>
        <v>0.68520000000000003</v>
      </c>
      <c r="C146" s="11">
        <f t="shared" si="441"/>
        <v>0.43019999999999997</v>
      </c>
      <c r="D146" s="11">
        <f t="shared" si="441"/>
        <v>0.38479999999999998</v>
      </c>
      <c r="E146" s="11">
        <f t="shared" si="441"/>
        <v>0.48970000000000002</v>
      </c>
      <c r="F146" s="11">
        <f t="shared" si="441"/>
        <v>0.56190000000000007</v>
      </c>
      <c r="G146" s="11">
        <f t="shared" si="441"/>
        <v>0.58610000000000007</v>
      </c>
      <c r="H146" s="11">
        <f t="shared" ref="H146:I146" si="442">H136</f>
        <v>0.49380000000000002</v>
      </c>
      <c r="I146" s="11">
        <f t="shared" si="442"/>
        <v>0.39479999999999998</v>
      </c>
      <c r="J146" s="11">
        <f t="shared" ref="J146:K146" si="443">J136</f>
        <v>0.32839999999999997</v>
      </c>
      <c r="K146" s="11">
        <f t="shared" si="443"/>
        <v>0.44119999999999998</v>
      </c>
      <c r="L146" s="11"/>
      <c r="P146" s="11">
        <f t="shared" ref="P146:W146" si="444">P136</f>
        <v>0.46929999999999999</v>
      </c>
      <c r="Q146" s="11">
        <f t="shared" si="444"/>
        <v>0.51690000000000003</v>
      </c>
      <c r="R146" s="11">
        <f t="shared" si="444"/>
        <v>0.52310000000000001</v>
      </c>
      <c r="S146" s="11">
        <f t="shared" si="444"/>
        <v>0.56190000000000007</v>
      </c>
      <c r="T146" s="11">
        <f t="shared" si="444"/>
        <v>0.56369999999999998</v>
      </c>
      <c r="U146" s="11">
        <f t="shared" si="444"/>
        <v>0.5636000000000001</v>
      </c>
      <c r="V146" s="11">
        <f>V136</f>
        <v>0.58979999999999999</v>
      </c>
      <c r="W146" s="11">
        <f t="shared" si="444"/>
        <v>0.58610000000000007</v>
      </c>
      <c r="X146" s="11">
        <f t="shared" ref="X146:Y146" si="445">X136</f>
        <v>0.52310000000000001</v>
      </c>
      <c r="Y146" s="11">
        <f t="shared" si="445"/>
        <v>0.50700000000000001</v>
      </c>
      <c r="Z146" s="11">
        <f t="shared" ref="Z146:AA146" si="446">Z136</f>
        <v>0.49630000000000002</v>
      </c>
      <c r="AA146" s="11">
        <f t="shared" si="446"/>
        <v>0.49380000000000002</v>
      </c>
      <c r="AB146" s="11">
        <f t="shared" ref="AB146:AC146" si="447">AB136</f>
        <v>0.45989999999999998</v>
      </c>
      <c r="AC146" s="11">
        <f t="shared" si="447"/>
        <v>0.45489999999999997</v>
      </c>
      <c r="AD146" s="11">
        <f t="shared" ref="AD146:AE146" si="448">AD136</f>
        <v>0.40870000000000001</v>
      </c>
      <c r="AE146" s="11">
        <f t="shared" si="448"/>
        <v>0.39479999999999998</v>
      </c>
      <c r="AF146" s="11">
        <f t="shared" ref="AF146:AG146" si="449">AF136</f>
        <v>0.36159999999999998</v>
      </c>
      <c r="AG146" s="11">
        <f t="shared" si="449"/>
        <v>0.36405000000000004</v>
      </c>
      <c r="AH146" s="11">
        <f t="shared" ref="AH146:AI146" si="450">AH136</f>
        <v>0.33100000000000002</v>
      </c>
      <c r="AI146" s="11">
        <f t="shared" si="450"/>
        <v>0.32839999999999997</v>
      </c>
      <c r="AJ146" s="11">
        <f t="shared" ref="AJ146" si="451">AJ136</f>
        <v>0.49569999999999997</v>
      </c>
      <c r="AK146" s="11">
        <f t="shared" ref="AK146:AL146" si="452">AK136</f>
        <v>0.48380000000000001</v>
      </c>
      <c r="AL146" s="11">
        <f t="shared" si="452"/>
        <v>0.48969999999999997</v>
      </c>
      <c r="AM146" s="11">
        <f t="shared" ref="AM146:AN146" si="453">AM136</f>
        <v>0.44119999999999998</v>
      </c>
      <c r="AN146" s="11">
        <f t="shared" si="453"/>
        <v>0.42559999999999998</v>
      </c>
    </row>
    <row r="147" spans="1:43" x14ac:dyDescent="0.35">
      <c r="A147" s="1" t="s">
        <v>92</v>
      </c>
      <c r="B147" s="19">
        <f t="shared" ref="B147:G147" si="454">B144/B153</f>
        <v>2.3723726725349894</v>
      </c>
      <c r="C147" s="19">
        <f t="shared" si="454"/>
        <v>2.6646500087875826</v>
      </c>
      <c r="D147" s="19">
        <f t="shared" si="454"/>
        <v>3.4739950181394454</v>
      </c>
      <c r="E147" s="19">
        <f t="shared" si="454"/>
        <v>3.0351524325126178</v>
      </c>
      <c r="F147" s="19">
        <f t="shared" si="454"/>
        <v>2.3973933963678857</v>
      </c>
      <c r="G147" s="19">
        <f t="shared" si="454"/>
        <v>2.2071607201610708</v>
      </c>
      <c r="H147" s="19">
        <f t="shared" ref="H147:I147" si="455">H144/H153</f>
        <v>2.441811087152435</v>
      </c>
      <c r="I147" s="19">
        <f t="shared" si="455"/>
        <v>3.0759371325045235</v>
      </c>
      <c r="J147" s="19">
        <f t="shared" ref="J147:K147" si="456">J144/J153</f>
        <v>3.629904537531174</v>
      </c>
      <c r="K147" s="19">
        <f t="shared" si="456"/>
        <v>2.9283616133656274</v>
      </c>
      <c r="L147" s="19"/>
      <c r="P147" s="19">
        <f t="shared" ref="P147:W147" si="457">P144/P153</f>
        <v>2.700794097988418</v>
      </c>
      <c r="Q147" s="19">
        <f t="shared" si="457"/>
        <v>2.6984720579452013</v>
      </c>
      <c r="R147" s="19">
        <f t="shared" si="457"/>
        <v>2.6326214682583746</v>
      </c>
      <c r="S147" s="19">
        <f t="shared" si="457"/>
        <v>2.3833402693605139</v>
      </c>
      <c r="T147" s="19">
        <f t="shared" si="457"/>
        <v>2.1935537369089433</v>
      </c>
      <c r="U147" s="19">
        <f t="shared" si="457"/>
        <v>2.1385123779840778</v>
      </c>
      <c r="V147" s="19">
        <f>V144/V153</f>
        <v>2.0516427423847321</v>
      </c>
      <c r="W147" s="19">
        <f t="shared" si="457"/>
        <v>2.1047212950378911</v>
      </c>
      <c r="X147" s="19">
        <f t="shared" ref="X147:Y147" si="458">X144/X153</f>
        <v>2.2635824020819548</v>
      </c>
      <c r="Y147" s="19">
        <f t="shared" si="458"/>
        <v>2.3945387712235253</v>
      </c>
      <c r="Z147" s="19">
        <f t="shared" ref="Z147:AA147" si="459">Z144/Z153</f>
        <v>2.5787965983187284</v>
      </c>
      <c r="AA147" s="19">
        <f t="shared" si="459"/>
        <v>2.6684644592641655</v>
      </c>
      <c r="AB147" s="19">
        <f t="shared" ref="AB147:AC147" si="460">AB144/AB153</f>
        <v>2.8328244210597151</v>
      </c>
      <c r="AC147" s="19">
        <f t="shared" si="460"/>
        <v>3.0482380808576495</v>
      </c>
      <c r="AD147" s="19">
        <f t="shared" ref="AD147:AE147" si="461">AD144/AD153</f>
        <v>3.2293336041197058</v>
      </c>
      <c r="AE147" s="19">
        <f t="shared" si="461"/>
        <v>3.4065440666421227</v>
      </c>
      <c r="AF147" s="19">
        <f t="shared" ref="AF147:AG147" si="462">AF144/AF153</f>
        <v>3.527651107450628</v>
      </c>
      <c r="AG147" s="19">
        <f t="shared" si="462"/>
        <v>3.7448926623733985</v>
      </c>
      <c r="AH147" s="19">
        <f t="shared" ref="AH147:AI147" si="463">AH144/AH153</f>
        <v>3.8523818808970125</v>
      </c>
      <c r="AI147" s="19">
        <f t="shared" si="463"/>
        <v>3.8098567991835282</v>
      </c>
      <c r="AJ147" s="19">
        <f t="shared" ref="AJ147" si="464">AJ144/AJ153</f>
        <v>3.0150434532365074</v>
      </c>
      <c r="AK147" s="19">
        <f t="shared" ref="AK147:AL147" si="465">AK144/AK153</f>
        <v>2.4559477190294299</v>
      </c>
      <c r="AL147" s="19">
        <f t="shared" si="465"/>
        <v>2.3891359452290688</v>
      </c>
      <c r="AM147" s="19">
        <f t="shared" ref="AM147:AN147" si="466">AM144/AM153</f>
        <v>2.403184416798398</v>
      </c>
      <c r="AN147" s="19">
        <f t="shared" si="466"/>
        <v>2.4219089730978451</v>
      </c>
    </row>
    <row r="149" spans="1:43" s="5" customFormat="1" x14ac:dyDescent="0.35">
      <c r="A149" s="5" t="s">
        <v>130</v>
      </c>
      <c r="B149" s="22" t="str">
        <f t="shared" ref="B149:K149" si="467">B$1</f>
        <v>FY17</v>
      </c>
      <c r="C149" s="22" t="str">
        <f t="shared" si="467"/>
        <v>FY18</v>
      </c>
      <c r="D149" s="22" t="str">
        <f t="shared" si="467"/>
        <v>FY19</v>
      </c>
      <c r="E149" s="22" t="str">
        <f t="shared" si="467"/>
        <v>FY20</v>
      </c>
      <c r="F149" s="22" t="str">
        <f t="shared" si="467"/>
        <v>FY21</v>
      </c>
      <c r="G149" s="22" t="str">
        <f t="shared" si="467"/>
        <v>FY22</v>
      </c>
      <c r="H149" s="22" t="str">
        <f t="shared" si="467"/>
        <v>FY23</v>
      </c>
      <c r="I149" s="22" t="str">
        <f t="shared" si="467"/>
        <v>FY24</v>
      </c>
      <c r="J149" s="22" t="str">
        <f t="shared" si="467"/>
        <v>FY25</v>
      </c>
      <c r="K149" s="22" t="str">
        <f t="shared" si="467"/>
        <v>FY26</v>
      </c>
      <c r="L149" s="22"/>
      <c r="P149" s="6" t="str">
        <f t="shared" ref="P149:AP149" si="468">P$1</f>
        <v>Q1FY21</v>
      </c>
      <c r="Q149" s="6" t="str">
        <f t="shared" si="468"/>
        <v>Q2FY21</v>
      </c>
      <c r="R149" s="79" t="str">
        <f t="shared" si="468"/>
        <v>Q3FY21</v>
      </c>
      <c r="S149" s="6" t="str">
        <f t="shared" si="468"/>
        <v>Q4FY21</v>
      </c>
      <c r="T149" s="6" t="str">
        <f t="shared" si="468"/>
        <v>Q1FY22</v>
      </c>
      <c r="U149" s="79" t="str">
        <f t="shared" si="468"/>
        <v>Q2FY22</v>
      </c>
      <c r="V149" s="79" t="str">
        <f t="shared" si="468"/>
        <v>Q3FY22</v>
      </c>
      <c r="W149" s="79" t="str">
        <f t="shared" si="468"/>
        <v>Q4FY22</v>
      </c>
      <c r="X149" s="79" t="str">
        <f t="shared" si="468"/>
        <v>Q1FY23</v>
      </c>
      <c r="Y149" s="79" t="str">
        <f t="shared" si="468"/>
        <v>Q2FY23</v>
      </c>
      <c r="Z149" s="79" t="str">
        <f t="shared" si="468"/>
        <v>Q3FY23</v>
      </c>
      <c r="AA149" s="79" t="str">
        <f t="shared" si="468"/>
        <v>Q4FY23</v>
      </c>
      <c r="AB149" s="79" t="str">
        <f t="shared" si="468"/>
        <v>Q1FY24</v>
      </c>
      <c r="AC149" s="79" t="str">
        <f t="shared" si="468"/>
        <v>Q2FY24</v>
      </c>
      <c r="AD149" s="79" t="str">
        <f t="shared" si="468"/>
        <v>Q3FY24</v>
      </c>
      <c r="AE149" s="79" t="str">
        <f t="shared" si="468"/>
        <v>Q4FY24</v>
      </c>
      <c r="AF149" s="79" t="str">
        <f t="shared" si="468"/>
        <v>Q1FY25</v>
      </c>
      <c r="AG149" s="79" t="str">
        <f t="shared" si="468"/>
        <v>Q2FY25</v>
      </c>
      <c r="AH149" s="79" t="str">
        <f t="shared" si="468"/>
        <v>Q3FY25</v>
      </c>
      <c r="AI149" s="79" t="str">
        <f t="shared" si="468"/>
        <v>Q4FY25</v>
      </c>
      <c r="AJ149" s="79" t="str">
        <f t="shared" si="468"/>
        <v>Q1FY26</v>
      </c>
      <c r="AK149" s="79" t="str">
        <f t="shared" si="468"/>
        <v>Q2FY26</v>
      </c>
      <c r="AL149" s="79" t="str">
        <f t="shared" si="468"/>
        <v>Q3FY26</v>
      </c>
      <c r="AM149" s="79" t="str">
        <f t="shared" si="468"/>
        <v>Q4FY26</v>
      </c>
      <c r="AN149" s="79" t="str">
        <f t="shared" si="468"/>
        <v>Q1FY27</v>
      </c>
      <c r="AO149" s="6" t="str">
        <f t="shared" si="468"/>
        <v>y-o-y</v>
      </c>
      <c r="AP149" s="6" t="str">
        <f t="shared" si="468"/>
        <v>q-o-q</v>
      </c>
      <c r="AQ149" s="6"/>
    </row>
    <row r="150" spans="1:43" x14ac:dyDescent="0.35">
      <c r="A150" s="1" t="s">
        <v>34</v>
      </c>
      <c r="B150" s="3">
        <f t="shared" ref="B150:H150" si="469">B97</f>
        <v>9889.58</v>
      </c>
      <c r="C150" s="3">
        <f t="shared" si="469"/>
        <v>13649.42</v>
      </c>
      <c r="D150" s="3">
        <f t="shared" si="469"/>
        <v>24815.260000000002</v>
      </c>
      <c r="E150" s="3">
        <f t="shared" si="469"/>
        <v>34802.089999999989</v>
      </c>
      <c r="F150" s="3">
        <f t="shared" si="469"/>
        <v>45101.549999999988</v>
      </c>
      <c r="G150" s="3">
        <f t="shared" si="469"/>
        <v>51178.15</v>
      </c>
      <c r="H150" s="3">
        <f t="shared" si="469"/>
        <v>67389.610000000015</v>
      </c>
      <c r="I150" s="3">
        <f t="shared" ref="I150:J150" si="470">I97</f>
        <v>95339.560000000012</v>
      </c>
      <c r="J150" s="3">
        <f t="shared" si="470"/>
        <v>122116.72000000002</v>
      </c>
      <c r="K150" s="3">
        <f t="shared" ref="K150" si="471">K97</f>
        <v>151665.37999999998</v>
      </c>
      <c r="P150" s="46">
        <v>36987.93</v>
      </c>
      <c r="Q150" s="46">
        <v>37223.770000000004</v>
      </c>
      <c r="R150" s="46">
        <v>40084.19</v>
      </c>
      <c r="S150" s="46">
        <v>45101.549999999988</v>
      </c>
      <c r="T150" s="46">
        <v>45780.28</v>
      </c>
      <c r="U150" s="46">
        <v>46324.609999999993</v>
      </c>
      <c r="V150" s="46">
        <f t="shared" ref="V150:AD150" si="472">V108</f>
        <v>46310.049999999988</v>
      </c>
      <c r="W150" s="46">
        <f t="shared" si="472"/>
        <v>51178.15</v>
      </c>
      <c r="X150" s="46">
        <f t="shared" si="472"/>
        <v>54952.56</v>
      </c>
      <c r="Y150" s="46">
        <f t="shared" si="472"/>
        <v>59563.200000000012</v>
      </c>
      <c r="Z150" s="46">
        <f t="shared" si="472"/>
        <v>65496.420000000013</v>
      </c>
      <c r="AA150" s="46">
        <f t="shared" si="472"/>
        <v>67389.61</v>
      </c>
      <c r="AB150" s="46">
        <f t="shared" si="472"/>
        <v>76077.579999999987</v>
      </c>
      <c r="AC150" s="46">
        <f t="shared" si="472"/>
        <v>80434.3</v>
      </c>
      <c r="AD150" s="46">
        <f t="shared" si="472"/>
        <v>90041.47</v>
      </c>
      <c r="AE150" s="46">
        <f t="shared" ref="AE150:AF150" si="473">AE108</f>
        <v>95339.56</v>
      </c>
      <c r="AF150" s="46">
        <f t="shared" si="473"/>
        <v>102323.66999999998</v>
      </c>
      <c r="AG150" s="46">
        <f t="shared" ref="AG150:AH150" si="474">AG108</f>
        <v>113085.35000000002</v>
      </c>
      <c r="AH150" s="46">
        <f t="shared" si="474"/>
        <v>117683.09000000003</v>
      </c>
      <c r="AI150" s="46">
        <f t="shared" ref="AI150:AJ150" si="475">AI108</f>
        <v>122116.72000000002</v>
      </c>
      <c r="AJ150" s="46">
        <f t="shared" si="475"/>
        <v>136726.75</v>
      </c>
      <c r="AK150" s="46">
        <f t="shared" ref="AK150:AL150" si="476">AK108</f>
        <v>138111.50999999998</v>
      </c>
      <c r="AL150" s="46">
        <f t="shared" si="476"/>
        <v>142675.59000000003</v>
      </c>
      <c r="AM150" s="46">
        <f t="shared" ref="AM150:AN150" si="477">AM108</f>
        <v>151665.38000000003</v>
      </c>
      <c r="AN150" s="46">
        <f t="shared" si="477"/>
        <v>155765.11999999997</v>
      </c>
      <c r="AO150" s="68">
        <f>IFERROR(AN150/AJ150-1,"")</f>
        <v>0.1392439299551842</v>
      </c>
      <c r="AP150" s="68">
        <f>IFERROR(AN150/AM150-1,"")</f>
        <v>2.703148206927608E-2</v>
      </c>
      <c r="AQ150" s="74"/>
    </row>
    <row r="151" spans="1:43" x14ac:dyDescent="0.35">
      <c r="A151" s="8" t="s">
        <v>85</v>
      </c>
      <c r="B151" s="33">
        <v>7908.2550000000001</v>
      </c>
      <c r="C151" s="32">
        <f t="shared" ref="C151:K151" si="478">AVERAGE(B150:C150)</f>
        <v>11769.5</v>
      </c>
      <c r="D151" s="32">
        <f t="shared" si="478"/>
        <v>19232.34</v>
      </c>
      <c r="E151" s="32">
        <f t="shared" si="478"/>
        <v>29808.674999999996</v>
      </c>
      <c r="F151" s="32">
        <f t="shared" si="478"/>
        <v>39951.819999999992</v>
      </c>
      <c r="G151" s="32">
        <f t="shared" si="478"/>
        <v>48139.849999999991</v>
      </c>
      <c r="H151" s="32">
        <f t="shared" si="478"/>
        <v>59283.880000000005</v>
      </c>
      <c r="I151" s="32">
        <f t="shared" si="478"/>
        <v>81364.585000000021</v>
      </c>
      <c r="J151" s="32">
        <f t="shared" si="478"/>
        <v>108728.14000000001</v>
      </c>
      <c r="K151" s="32">
        <f t="shared" si="478"/>
        <v>136891.04999999999</v>
      </c>
      <c r="L151" s="32"/>
      <c r="P151" s="55">
        <f>AVERAGE(P150,E150)</f>
        <v>35895.009999999995</v>
      </c>
      <c r="Q151" s="55">
        <f t="shared" ref="Q151:AN151" si="479">AVERAGE(P150:Q150)</f>
        <v>37105.850000000006</v>
      </c>
      <c r="R151" s="55">
        <f t="shared" si="479"/>
        <v>38653.980000000003</v>
      </c>
      <c r="S151" s="55">
        <f t="shared" si="479"/>
        <v>42592.869999999995</v>
      </c>
      <c r="T151" s="55">
        <f t="shared" si="479"/>
        <v>45440.914999999994</v>
      </c>
      <c r="U151" s="55">
        <f t="shared" si="479"/>
        <v>46052.444999999992</v>
      </c>
      <c r="V151" s="55">
        <f t="shared" si="479"/>
        <v>46317.329999999987</v>
      </c>
      <c r="W151" s="55">
        <f t="shared" si="479"/>
        <v>48744.099999999991</v>
      </c>
      <c r="X151" s="55">
        <f t="shared" si="479"/>
        <v>53065.354999999996</v>
      </c>
      <c r="Y151" s="55">
        <f t="shared" si="479"/>
        <v>57257.880000000005</v>
      </c>
      <c r="Z151" s="55">
        <f t="shared" si="479"/>
        <v>62529.810000000012</v>
      </c>
      <c r="AA151" s="55">
        <f t="shared" si="479"/>
        <v>66443.015000000014</v>
      </c>
      <c r="AB151" s="55">
        <f t="shared" si="479"/>
        <v>71733.595000000001</v>
      </c>
      <c r="AC151" s="55">
        <f t="shared" si="479"/>
        <v>78255.94</v>
      </c>
      <c r="AD151" s="55">
        <f t="shared" si="479"/>
        <v>85237.885000000009</v>
      </c>
      <c r="AE151" s="55">
        <f t="shared" si="479"/>
        <v>92690.514999999999</v>
      </c>
      <c r="AF151" s="55">
        <f t="shared" si="479"/>
        <v>98831.614999999991</v>
      </c>
      <c r="AG151" s="55">
        <f t="shared" si="479"/>
        <v>107704.51000000001</v>
      </c>
      <c r="AH151" s="55">
        <f t="shared" si="479"/>
        <v>115384.22000000003</v>
      </c>
      <c r="AI151" s="55">
        <f t="shared" si="479"/>
        <v>119899.90500000003</v>
      </c>
      <c r="AJ151" s="55">
        <f t="shared" si="479"/>
        <v>129421.73500000002</v>
      </c>
      <c r="AK151" s="55">
        <f t="shared" si="479"/>
        <v>137419.13</v>
      </c>
      <c r="AL151" s="55">
        <f t="shared" si="479"/>
        <v>140393.54999999999</v>
      </c>
      <c r="AM151" s="55">
        <f t="shared" si="479"/>
        <v>147170.48500000004</v>
      </c>
      <c r="AN151" s="55">
        <f t="shared" si="479"/>
        <v>153715.25</v>
      </c>
      <c r="AO151" s="68">
        <f>IFERROR(AN151/AJ151-1,"")</f>
        <v>0.18770815427563226</v>
      </c>
      <c r="AP151" s="68">
        <f>IFERROR(AN151/AM151-1,"")</f>
        <v>4.4470635535378999E-2</v>
      </c>
      <c r="AQ151" s="74"/>
    </row>
    <row r="152" spans="1:43" x14ac:dyDescent="0.35">
      <c r="A152" s="1" t="s">
        <v>86</v>
      </c>
      <c r="B152" s="3">
        <f t="shared" ref="B152:H152" si="480">B107</f>
        <v>3063.58</v>
      </c>
      <c r="C152" s="3">
        <f t="shared" si="480"/>
        <v>3252.15</v>
      </c>
      <c r="D152" s="3">
        <f t="shared" si="480"/>
        <v>5226.6099999999988</v>
      </c>
      <c r="E152" s="3">
        <f t="shared" si="480"/>
        <v>9334.26</v>
      </c>
      <c r="F152" s="3">
        <f t="shared" si="480"/>
        <v>13805.43</v>
      </c>
      <c r="G152" s="3">
        <f t="shared" si="480"/>
        <v>15736.85</v>
      </c>
      <c r="H152" s="3">
        <f t="shared" si="480"/>
        <v>18173.390000000003</v>
      </c>
      <c r="I152" s="3">
        <f t="shared" ref="I152:J152" si="481">I107</f>
        <v>21214.850000000006</v>
      </c>
      <c r="J152" s="3">
        <f t="shared" si="481"/>
        <v>25212.820000000011</v>
      </c>
      <c r="K152" s="3">
        <f t="shared" ref="K152" si="482">K107</f>
        <v>43565.390000000007</v>
      </c>
      <c r="P152" s="46">
        <v>9726.3599999999988</v>
      </c>
      <c r="Q152" s="46">
        <v>9879.75</v>
      </c>
      <c r="R152" s="46">
        <v>10920.54</v>
      </c>
      <c r="S152" s="46">
        <v>13805.43</v>
      </c>
      <c r="T152" s="46">
        <v>14172.64</v>
      </c>
      <c r="U152" s="46">
        <v>14626.879999999997</v>
      </c>
      <c r="V152" s="46">
        <v>15100.24</v>
      </c>
      <c r="W152" s="46">
        <f>G152</f>
        <v>15736.85</v>
      </c>
      <c r="X152" s="46">
        <f t="shared" ref="X152:AD152" si="483">X107</f>
        <v>16279.21</v>
      </c>
      <c r="Y152" s="46">
        <f t="shared" si="483"/>
        <v>16856.190000000002</v>
      </c>
      <c r="Z152" s="46">
        <f t="shared" si="483"/>
        <v>17483.3</v>
      </c>
      <c r="AA152" s="46">
        <f t="shared" si="483"/>
        <v>18173.390000000003</v>
      </c>
      <c r="AB152" s="46">
        <f t="shared" si="483"/>
        <v>18679.72</v>
      </c>
      <c r="AC152" s="46">
        <f t="shared" si="483"/>
        <v>19467.320000000003</v>
      </c>
      <c r="AD152" s="46">
        <f t="shared" si="483"/>
        <v>20318.040000000005</v>
      </c>
      <c r="AE152" s="46">
        <f t="shared" ref="AE152:AF152" si="484">AE107</f>
        <v>21214.850000000006</v>
      </c>
      <c r="AF152" s="46">
        <f t="shared" si="484"/>
        <v>21876.010000000002</v>
      </c>
      <c r="AG152" s="46">
        <f t="shared" ref="AG152:AH152" si="485">AG107</f>
        <v>22894.87000000001</v>
      </c>
      <c r="AH152" s="46">
        <f t="shared" si="485"/>
        <v>24082.290000000005</v>
      </c>
      <c r="AI152" s="46">
        <f t="shared" ref="AI152" si="486">AI107</f>
        <v>25212.820000000011</v>
      </c>
      <c r="AJ152" s="46">
        <f>AJ107</f>
        <v>38551.129999999997</v>
      </c>
      <c r="AK152" s="46">
        <f>AK107</f>
        <v>40143.660000000003</v>
      </c>
      <c r="AL152" s="46">
        <f>AL107</f>
        <v>41803.460000000014</v>
      </c>
      <c r="AM152" s="46">
        <f>AM107</f>
        <v>43565.390000000007</v>
      </c>
      <c r="AN152" s="46">
        <f>AN107</f>
        <v>44827.16</v>
      </c>
      <c r="AO152" s="68">
        <f>IFERROR(AN152/AJ152-1,"")</f>
        <v>0.16279756261359934</v>
      </c>
      <c r="AP152" s="68">
        <f>IFERROR(AN152/AM152-1,"")</f>
        <v>2.8962669678843644E-2</v>
      </c>
      <c r="AQ152" s="74"/>
    </row>
    <row r="153" spans="1:43" x14ac:dyDescent="0.35">
      <c r="A153" s="8" t="s">
        <v>87</v>
      </c>
      <c r="B153" s="33">
        <v>2301.0549999999998</v>
      </c>
      <c r="C153" s="32">
        <f t="shared" ref="C153:K153" si="487">AVERAGE(B152:C152)</f>
        <v>3157.8649999999998</v>
      </c>
      <c r="D153" s="32">
        <f t="shared" si="487"/>
        <v>4239.3799999999992</v>
      </c>
      <c r="E153" s="32">
        <f t="shared" si="487"/>
        <v>7280.4349999999995</v>
      </c>
      <c r="F153" s="32">
        <f t="shared" si="487"/>
        <v>11569.845000000001</v>
      </c>
      <c r="G153" s="32">
        <f t="shared" si="487"/>
        <v>14771.14</v>
      </c>
      <c r="H153" s="32">
        <f t="shared" si="487"/>
        <v>16955.120000000003</v>
      </c>
      <c r="I153" s="32">
        <f t="shared" si="487"/>
        <v>19694.120000000003</v>
      </c>
      <c r="J153" s="32">
        <f t="shared" si="487"/>
        <v>23213.835000000006</v>
      </c>
      <c r="K153" s="32">
        <f t="shared" si="487"/>
        <v>34389.10500000001</v>
      </c>
      <c r="L153" s="32"/>
      <c r="P153" s="55">
        <f>AVERAGE(P152,E152)</f>
        <v>9530.31</v>
      </c>
      <c r="Q153" s="55">
        <f t="shared" ref="Q153:AN153" si="488">AVERAGE(P152:Q152)</f>
        <v>9803.0550000000003</v>
      </c>
      <c r="R153" s="55">
        <f t="shared" si="488"/>
        <v>10400.145</v>
      </c>
      <c r="S153" s="55">
        <f t="shared" si="488"/>
        <v>12362.985000000001</v>
      </c>
      <c r="T153" s="55">
        <f t="shared" si="488"/>
        <v>13989.035</v>
      </c>
      <c r="U153" s="55">
        <f t="shared" si="488"/>
        <v>14399.759999999998</v>
      </c>
      <c r="V153" s="55">
        <f t="shared" si="488"/>
        <v>14863.559999999998</v>
      </c>
      <c r="W153" s="55">
        <f t="shared" si="488"/>
        <v>15418.545</v>
      </c>
      <c r="X153" s="55">
        <f t="shared" si="488"/>
        <v>16008.029999999999</v>
      </c>
      <c r="Y153" s="55">
        <f t="shared" si="488"/>
        <v>16567.7</v>
      </c>
      <c r="Z153" s="55">
        <f t="shared" si="488"/>
        <v>17169.745000000003</v>
      </c>
      <c r="AA153" s="55">
        <f t="shared" si="488"/>
        <v>17828.345000000001</v>
      </c>
      <c r="AB153" s="55">
        <f t="shared" si="488"/>
        <v>18426.555</v>
      </c>
      <c r="AC153" s="55">
        <f t="shared" si="488"/>
        <v>19073.520000000004</v>
      </c>
      <c r="AD153" s="55">
        <f t="shared" si="488"/>
        <v>19892.680000000004</v>
      </c>
      <c r="AE153" s="55">
        <f t="shared" si="488"/>
        <v>20766.445000000007</v>
      </c>
      <c r="AF153" s="55">
        <f t="shared" si="488"/>
        <v>21545.430000000004</v>
      </c>
      <c r="AG153" s="55">
        <f t="shared" si="488"/>
        <v>22385.440000000006</v>
      </c>
      <c r="AH153" s="55">
        <f t="shared" si="488"/>
        <v>23488.580000000009</v>
      </c>
      <c r="AI153" s="55">
        <f t="shared" si="488"/>
        <v>24647.555000000008</v>
      </c>
      <c r="AJ153" s="55">
        <f t="shared" si="488"/>
        <v>31881.975000000006</v>
      </c>
      <c r="AK153" s="55">
        <f t="shared" si="488"/>
        <v>39347.395000000004</v>
      </c>
      <c r="AL153" s="55">
        <f t="shared" si="488"/>
        <v>40973.560000000012</v>
      </c>
      <c r="AM153" s="55">
        <f t="shared" si="488"/>
        <v>42684.42500000001</v>
      </c>
      <c r="AN153" s="55">
        <f t="shared" si="488"/>
        <v>44196.275000000009</v>
      </c>
      <c r="AO153" s="68">
        <f>IFERROR(AN153/AJ153-1,"")</f>
        <v>0.38624646057843037</v>
      </c>
      <c r="AP153" s="68">
        <f>IFERROR(AN153/AM153-1,"")</f>
        <v>3.541924249887396E-2</v>
      </c>
      <c r="AQ153" s="74"/>
    </row>
    <row r="154" spans="1:43" x14ac:dyDescent="0.35">
      <c r="A154" s="1" t="s">
        <v>131</v>
      </c>
      <c r="B154" s="11">
        <f t="shared" ref="B154:H157" si="489">B51/B$151</f>
        <v>0.10770770542932669</v>
      </c>
      <c r="C154" s="11">
        <f t="shared" si="489"/>
        <v>0.10828582352691281</v>
      </c>
      <c r="D154" s="11">
        <f t="shared" si="489"/>
        <v>0.119026077949953</v>
      </c>
      <c r="E154" s="11">
        <f t="shared" si="489"/>
        <v>0.11489876688581428</v>
      </c>
      <c r="F154" s="11">
        <f t="shared" si="489"/>
        <v>0.10165519368078853</v>
      </c>
      <c r="G154" s="11">
        <f t="shared" si="489"/>
        <v>9.9095447950087096E-2</v>
      </c>
      <c r="H154" s="11">
        <f t="shared" si="489"/>
        <v>0.11512353779813329</v>
      </c>
      <c r="I154" s="11">
        <f t="shared" ref="I154:J154" si="490">I51/I$151</f>
        <v>0.11916904633631446</v>
      </c>
      <c r="J154" s="11">
        <f t="shared" si="490"/>
        <v>0.11773943709512549</v>
      </c>
      <c r="K154" s="11">
        <f t="shared" ref="K154" si="491">K51/K$151</f>
        <v>0.11494053117424409</v>
      </c>
      <c r="L154" s="11"/>
      <c r="P154" s="11">
        <f t="shared" ref="P154:AD154" si="492">P51/P$151*4</f>
        <v>0.11327034036207263</v>
      </c>
      <c r="Q154" s="11">
        <f t="shared" si="492"/>
        <v>0.1053731419708752</v>
      </c>
      <c r="R154" s="11">
        <f t="shared" si="492"/>
        <v>0.10576711634869164</v>
      </c>
      <c r="S154" s="11">
        <f t="shared" si="492"/>
        <v>9.8164786735432483E-2</v>
      </c>
      <c r="T154" s="11">
        <f t="shared" si="492"/>
        <v>9.6060565681831023E-2</v>
      </c>
      <c r="U154" s="11">
        <f t="shared" si="492"/>
        <v>0.10026655479421345</v>
      </c>
      <c r="V154" s="11">
        <f t="shared" si="492"/>
        <v>0.10488514774059735</v>
      </c>
      <c r="W154" s="11">
        <f t="shared" si="492"/>
        <v>0.10752398751848943</v>
      </c>
      <c r="X154" s="11">
        <f t="shared" si="492"/>
        <v>0.10929089233455615</v>
      </c>
      <c r="Y154" s="11">
        <f t="shared" si="492"/>
        <v>0.11437307843042738</v>
      </c>
      <c r="Z154" s="11">
        <f t="shared" si="492"/>
        <v>0.11518666057037433</v>
      </c>
      <c r="AA154" s="11">
        <f t="shared" si="492"/>
        <v>0.11662565282445413</v>
      </c>
      <c r="AB154" s="11">
        <f t="shared" si="492"/>
        <v>0.12078970808586967</v>
      </c>
      <c r="AC154" s="11">
        <f t="shared" si="492"/>
        <v>0.12000418115225513</v>
      </c>
      <c r="AD154" s="11">
        <f t="shared" si="492"/>
        <v>0.11773825687955526</v>
      </c>
      <c r="AE154" s="11">
        <f t="shared" ref="AE154:AF154" si="493">AE51/AE$151*4</f>
        <v>0.11536326019981655</v>
      </c>
      <c r="AF154" s="11">
        <f t="shared" si="493"/>
        <v>0.11632229221388318</v>
      </c>
      <c r="AG154" s="11">
        <f t="shared" ref="AG154:AH154" si="494">AG51/AG$151*4</f>
        <v>0.11685341681606456</v>
      </c>
      <c r="AH154" s="11">
        <f t="shared" si="494"/>
        <v>0.11594063728991713</v>
      </c>
      <c r="AI154" s="11">
        <f t="shared" ref="AI154:AJ154" si="495">AI51/AI$151*4</f>
        <v>0.11465130018243132</v>
      </c>
      <c r="AJ154" s="11">
        <f t="shared" si="495"/>
        <v>0.11349561957270926</v>
      </c>
      <c r="AK154" s="11">
        <f t="shared" ref="AK154:AL154" si="496">AK51/AK$151*4</f>
        <v>0.11310186580281811</v>
      </c>
      <c r="AL154" s="11">
        <f t="shared" si="496"/>
        <v>0.11555288686695375</v>
      </c>
      <c r="AM154" s="11">
        <f t="shared" ref="AM154:AN154" si="497">AM51/AM$151*4</f>
        <v>0.11200126166601947</v>
      </c>
      <c r="AN154" s="11">
        <f t="shared" si="497"/>
        <v>0.11430147626862004</v>
      </c>
    </row>
    <row r="155" spans="1:43" x14ac:dyDescent="0.35">
      <c r="A155" t="s">
        <v>149</v>
      </c>
      <c r="B155" s="11">
        <f t="shared" si="489"/>
        <v>3.2775877864332907E-3</v>
      </c>
      <c r="C155" s="11">
        <f t="shared" si="489"/>
        <v>0</v>
      </c>
      <c r="D155" s="11">
        <f t="shared" si="489"/>
        <v>1.116660791146579E-2</v>
      </c>
      <c r="E155" s="11">
        <f t="shared" si="489"/>
        <v>1.2453421696871803E-2</v>
      </c>
      <c r="F155" s="11">
        <f t="shared" si="489"/>
        <v>1.0996995881539316E-2</v>
      </c>
      <c r="G155" s="11">
        <f t="shared" si="489"/>
        <v>1.4091028534571674E-2</v>
      </c>
      <c r="H155" s="11">
        <f t="shared" si="489"/>
        <v>6.4160780299804933E-3</v>
      </c>
      <c r="I155" s="11">
        <f t="shared" ref="I155:J155" si="498">I52/I$151</f>
        <v>7.7562000715667616E-3</v>
      </c>
      <c r="J155" s="11">
        <f t="shared" si="498"/>
        <v>8.3902842447226619E-3</v>
      </c>
      <c r="K155" s="11">
        <f t="shared" ref="K155" si="499">K52/K$151</f>
        <v>8.1933040911001849E-3</v>
      </c>
      <c r="L155" s="11"/>
      <c r="P155" s="11">
        <f t="shared" ref="P155:AD155" si="500">P52/P$151*4</f>
        <v>2.870928298947403E-2</v>
      </c>
      <c r="Q155" s="11">
        <f t="shared" si="500"/>
        <v>0</v>
      </c>
      <c r="R155" s="11">
        <f t="shared" si="500"/>
        <v>0</v>
      </c>
      <c r="S155" s="11">
        <f t="shared" si="500"/>
        <v>1.7065767110786386E-2</v>
      </c>
      <c r="T155" s="11">
        <f t="shared" si="500"/>
        <v>1.7046311677482731E-2</v>
      </c>
      <c r="U155" s="11">
        <f t="shared" si="500"/>
        <v>1.4830048654311406E-2</v>
      </c>
      <c r="V155" s="11">
        <f t="shared" si="500"/>
        <v>1.5179631468394232E-2</v>
      </c>
      <c r="W155" s="11">
        <f t="shared" si="500"/>
        <v>1.1339218490032646E-2</v>
      </c>
      <c r="X155" s="11">
        <f t="shared" si="500"/>
        <v>7.4624960108153433E-3</v>
      </c>
      <c r="Y155" s="11">
        <f t="shared" si="500"/>
        <v>6.5178801590278926E-3</v>
      </c>
      <c r="Z155" s="11">
        <f t="shared" si="500"/>
        <v>4.8642399521124369E-3</v>
      </c>
      <c r="AA155" s="11">
        <f t="shared" si="500"/>
        <v>6.7444260318409695E-3</v>
      </c>
      <c r="AB155" s="11">
        <f t="shared" si="500"/>
        <v>7.0098257308866228E-3</v>
      </c>
      <c r="AC155" s="11">
        <f t="shared" si="500"/>
        <v>7.7387096749460824E-3</v>
      </c>
      <c r="AD155" s="11">
        <f t="shared" si="500"/>
        <v>9.6792640971793218E-3</v>
      </c>
      <c r="AE155" s="11">
        <f t="shared" ref="AE155:AF155" si="501">AE52/AE$151*4</f>
        <v>6.3743307500233456E-3</v>
      </c>
      <c r="AF155" s="11">
        <f t="shared" si="501"/>
        <v>7.9007107189334111E-3</v>
      </c>
      <c r="AG155" s="11">
        <f t="shared" ref="AG155:AH155" si="502">AG52/AG$151*4</f>
        <v>7.4886371982008926E-3</v>
      </c>
      <c r="AH155" s="11">
        <f t="shared" si="502"/>
        <v>7.4512788663822459E-3</v>
      </c>
      <c r="AI155" s="11">
        <f t="shared" ref="AI155:AJ155" si="503">AI52/AI$151*4</f>
        <v>1.0024027958987956E-2</v>
      </c>
      <c r="AJ155" s="11">
        <f t="shared" si="503"/>
        <v>7.6364298469650399E-3</v>
      </c>
      <c r="AK155" s="11">
        <f t="shared" ref="AK155:AL155" si="504">AK52/AK$151*4</f>
        <v>7.2630353575954092E-3</v>
      </c>
      <c r="AL155" s="11">
        <f t="shared" si="504"/>
        <v>7.6006340747135463E-3</v>
      </c>
      <c r="AM155" s="11">
        <f t="shared" ref="AM155:AN155" si="505">AM52/AM$151*4</f>
        <v>9.736191329395967E-3</v>
      </c>
      <c r="AN155" s="11">
        <f t="shared" si="505"/>
        <v>9.4944385804271204E-3</v>
      </c>
    </row>
    <row r="156" spans="1:43" x14ac:dyDescent="0.35">
      <c r="A156" s="1" t="s">
        <v>154</v>
      </c>
      <c r="B156" s="11">
        <f t="shared" si="489"/>
        <v>4.8139570613238954E-3</v>
      </c>
      <c r="C156" s="11">
        <f t="shared" si="489"/>
        <v>5.7691490717532599E-3</v>
      </c>
      <c r="D156" s="11">
        <f t="shared" si="489"/>
        <v>1.0728283713786259E-2</v>
      </c>
      <c r="E156" s="11">
        <f t="shared" si="489"/>
        <v>1.3437363452082324E-2</v>
      </c>
      <c r="F156" s="11">
        <f t="shared" si="489"/>
        <v>9.7855366789297727E-3</v>
      </c>
      <c r="G156" s="11">
        <f t="shared" si="489"/>
        <v>1.0557365675215025E-2</v>
      </c>
      <c r="H156" s="11">
        <f t="shared" si="489"/>
        <v>1.2661789343072691E-2</v>
      </c>
      <c r="I156" s="11">
        <f t="shared" ref="I156:J156" si="506">I53/I$151</f>
        <v>1.5218291840362729E-2</v>
      </c>
      <c r="J156" s="11">
        <f t="shared" si="506"/>
        <v>1.5434642770491608E-2</v>
      </c>
      <c r="K156" s="11">
        <f t="shared" ref="K156" si="507">K53/K$151</f>
        <v>1.7322534964849787E-2</v>
      </c>
      <c r="L156" s="11"/>
      <c r="P156" s="11">
        <f t="shared" ref="P156:AD156" si="508">P53/P$151*4</f>
        <v>7.591027276493305E-3</v>
      </c>
      <c r="Q156" s="11">
        <f t="shared" si="508"/>
        <v>1.1918336327021209E-2</v>
      </c>
      <c r="R156" s="11">
        <f t="shared" si="508"/>
        <v>8.3603292597553974E-3</v>
      </c>
      <c r="S156" s="11">
        <f t="shared" si="508"/>
        <v>1.2347606536023518E-2</v>
      </c>
      <c r="T156" s="11">
        <f t="shared" si="508"/>
        <v>1.170751073124298E-2</v>
      </c>
      <c r="U156" s="11">
        <f t="shared" si="508"/>
        <v>1.1818699311187496E-2</v>
      </c>
      <c r="V156" s="11">
        <f t="shared" si="508"/>
        <v>1.0947954037937855E-2</v>
      </c>
      <c r="W156" s="11">
        <f t="shared" si="508"/>
        <v>9.2228597922620389E-3</v>
      </c>
      <c r="X156" s="11">
        <f t="shared" si="508"/>
        <v>1.0896751750742081E-2</v>
      </c>
      <c r="Y156" s="11">
        <f t="shared" si="508"/>
        <v>1.1428295983015787E-2</v>
      </c>
      <c r="Z156" s="11">
        <f t="shared" si="508"/>
        <v>1.1433266789072279E-2</v>
      </c>
      <c r="AA156" s="11">
        <f t="shared" si="508"/>
        <v>1.58788700362258E-2</v>
      </c>
      <c r="AB156" s="11">
        <f t="shared" si="508"/>
        <v>1.7073729540531182E-2</v>
      </c>
      <c r="AC156" s="11">
        <f t="shared" si="508"/>
        <v>1.4345236923868014E-2</v>
      </c>
      <c r="AD156" s="11">
        <f t="shared" si="508"/>
        <v>1.3838916814981979E-2</v>
      </c>
      <c r="AE156" s="11">
        <f t="shared" ref="AE156:AF156" si="509">AE53/AE$151*4</f>
        <v>1.5384098362167909E-2</v>
      </c>
      <c r="AF156" s="11">
        <f t="shared" si="509"/>
        <v>1.392105147730309E-2</v>
      </c>
      <c r="AG156" s="11">
        <f t="shared" ref="AG156:AH156" si="510">AG53/AG$151*4</f>
        <v>1.4644512100746753E-2</v>
      </c>
      <c r="AH156" s="11">
        <f t="shared" si="510"/>
        <v>1.7857901193074739E-2</v>
      </c>
      <c r="AI156" s="11">
        <f t="shared" ref="AI156:AJ156" si="511">AI53/AI$151*4</f>
        <v>1.4170820235428873E-2</v>
      </c>
      <c r="AJ156" s="11">
        <f t="shared" si="511"/>
        <v>1.9575382759317819E-2</v>
      </c>
      <c r="AK156" s="11">
        <f t="shared" ref="AK156:AL156" si="512">AK53/AK$151*4</f>
        <v>1.9076237784360888E-2</v>
      </c>
      <c r="AL156" s="11">
        <f t="shared" si="512"/>
        <v>1.4651955164606913E-2</v>
      </c>
      <c r="AM156" s="11">
        <f t="shared" ref="AM156:AN156" si="513">AM53/AM$151*4</f>
        <v>1.5446303652529247E-2</v>
      </c>
      <c r="AN156" s="11">
        <f t="shared" si="513"/>
        <v>1.6682274530341001E-2</v>
      </c>
    </row>
    <row r="157" spans="1:43" x14ac:dyDescent="0.35">
      <c r="A157" s="2" t="s">
        <v>150</v>
      </c>
      <c r="B157" s="11">
        <f t="shared" si="489"/>
        <v>0.11579925027708388</v>
      </c>
      <c r="C157" s="11">
        <f t="shared" si="489"/>
        <v>0.11405497259866608</v>
      </c>
      <c r="D157" s="11">
        <f t="shared" si="489"/>
        <v>0.14092096957520503</v>
      </c>
      <c r="E157" s="11">
        <f t="shared" si="489"/>
        <v>0.14078955203476842</v>
      </c>
      <c r="F157" s="11">
        <f t="shared" si="489"/>
        <v>0.12243772624125761</v>
      </c>
      <c r="G157" s="11">
        <f t="shared" si="489"/>
        <v>0.12374384215987379</v>
      </c>
      <c r="H157" s="11">
        <f t="shared" si="489"/>
        <v>0.13420140517118648</v>
      </c>
      <c r="I157" s="11">
        <f t="shared" ref="I157:J157" si="514">I54/I$151</f>
        <v>0.14214353824824394</v>
      </c>
      <c r="J157" s="11">
        <f t="shared" si="514"/>
        <v>0.14156436411033976</v>
      </c>
      <c r="K157" s="11">
        <f t="shared" ref="K157" si="515">K54/K$151</f>
        <v>0.14045637023019406</v>
      </c>
      <c r="L157" s="11"/>
      <c r="P157" s="11">
        <f t="shared" ref="P157:AD157" si="516">P54/P$151*4</f>
        <v>0.14957065062803998</v>
      </c>
      <c r="Q157" s="11">
        <f t="shared" si="516"/>
        <v>0.11729147829789641</v>
      </c>
      <c r="R157" s="11">
        <f t="shared" si="516"/>
        <v>0.11412744560844705</v>
      </c>
      <c r="S157" s="11">
        <f t="shared" si="516"/>
        <v>0.1275781603822424</v>
      </c>
      <c r="T157" s="11">
        <f t="shared" si="516"/>
        <v>0.12481438809055674</v>
      </c>
      <c r="U157" s="11">
        <f t="shared" si="516"/>
        <v>0.12691530275971236</v>
      </c>
      <c r="V157" s="11">
        <f t="shared" si="516"/>
        <v>0.13101273324692941</v>
      </c>
      <c r="W157" s="11">
        <f t="shared" si="516"/>
        <v>0.12808606580078413</v>
      </c>
      <c r="X157" s="11">
        <f t="shared" si="516"/>
        <v>0.12765014009611356</v>
      </c>
      <c r="Y157" s="11">
        <f t="shared" si="516"/>
        <v>0.13231925457247104</v>
      </c>
      <c r="Z157" s="11">
        <f t="shared" si="516"/>
        <v>0.13148416731155904</v>
      </c>
      <c r="AA157" s="11">
        <f t="shared" si="516"/>
        <v>0.1392489488925209</v>
      </c>
      <c r="AB157" s="11">
        <f t="shared" si="516"/>
        <v>0.14487326335728748</v>
      </c>
      <c r="AC157" s="11">
        <f t="shared" si="516"/>
        <v>0.14208812775106924</v>
      </c>
      <c r="AD157" s="11">
        <f t="shared" si="516"/>
        <v>0.14125643779171657</v>
      </c>
      <c r="AE157" s="11">
        <f t="shared" ref="AE157:AF157" si="517">AE54/AE$151*4</f>
        <v>0.1371216893120078</v>
      </c>
      <c r="AF157" s="11">
        <f t="shared" si="517"/>
        <v>0.13814405441011968</v>
      </c>
      <c r="AG157" s="11">
        <f t="shared" ref="AG157:AH157" si="518">AG54/AG$151*4</f>
        <v>0.13898656611501223</v>
      </c>
      <c r="AH157" s="11">
        <f t="shared" si="518"/>
        <v>0.14124981734937411</v>
      </c>
      <c r="AI157" s="11">
        <f t="shared" ref="AI157:AJ157" si="519">AI54/AI$151*4</f>
        <v>0.13884614837684814</v>
      </c>
      <c r="AJ157" s="11">
        <f t="shared" si="519"/>
        <v>0.14070743217899215</v>
      </c>
      <c r="AK157" s="11">
        <f t="shared" ref="AK157:AL157" si="520">AK54/AK$151*4</f>
        <v>0.13944113894477442</v>
      </c>
      <c r="AL157" s="11">
        <f t="shared" si="520"/>
        <v>0.13780547610627419</v>
      </c>
      <c r="AM157" s="11">
        <f t="shared" ref="AM157:AN157" si="521">AM54/AM$151*4</f>
        <v>0.13718375664794469</v>
      </c>
      <c r="AN157" s="11">
        <f t="shared" si="521"/>
        <v>0.14047818937938816</v>
      </c>
    </row>
    <row r="158" spans="1:43" x14ac:dyDescent="0.35">
      <c r="A158" s="1" t="s">
        <v>132</v>
      </c>
      <c r="B158" s="11">
        <f t="shared" ref="B158:H158" si="522">B55/B151</f>
        <v>6.7378960339543936E-2</v>
      </c>
      <c r="C158" s="11">
        <f t="shared" si="522"/>
        <v>5.4981944857470579E-2</v>
      </c>
      <c r="D158" s="11">
        <f t="shared" si="522"/>
        <v>6.4933856202625359E-2</v>
      </c>
      <c r="E158" s="11">
        <f t="shared" si="522"/>
        <v>6.4150117373549823E-2</v>
      </c>
      <c r="F158" s="11">
        <f t="shared" si="522"/>
        <v>5.421129750784822E-2</v>
      </c>
      <c r="G158" s="11">
        <f t="shared" si="522"/>
        <v>4.4623113698941737E-2</v>
      </c>
      <c r="H158" s="11">
        <f t="shared" si="522"/>
        <v>5.1153197125424314E-2</v>
      </c>
      <c r="I158" s="11">
        <f t="shared" ref="I158:J158" si="523">I55/I151</f>
        <v>6.1287229572915519E-2</v>
      </c>
      <c r="J158" s="11">
        <f t="shared" si="523"/>
        <v>6.5610705747380552E-2</v>
      </c>
      <c r="K158" s="11">
        <f t="shared" ref="K158" si="524">K55/K151</f>
        <v>5.7682587722133777E-2</v>
      </c>
      <c r="L158" s="11"/>
      <c r="P158" s="11">
        <f t="shared" ref="P158:AD158" si="525">P55/P$151*4</f>
        <v>5.9957080385268043E-2</v>
      </c>
      <c r="Q158" s="11">
        <f t="shared" si="525"/>
        <v>6.0556489071130287E-2</v>
      </c>
      <c r="R158" s="11">
        <f t="shared" si="525"/>
        <v>5.5005978685765337E-2</v>
      </c>
      <c r="S158" s="11">
        <f t="shared" si="525"/>
        <v>5.0196194809131206E-2</v>
      </c>
      <c r="T158" s="11">
        <f t="shared" si="525"/>
        <v>4.638286883087632E-2</v>
      </c>
      <c r="U158" s="11">
        <f t="shared" si="525"/>
        <v>4.6971664588058258E-2</v>
      </c>
      <c r="V158" s="11">
        <f t="shared" si="525"/>
        <v>4.7026890366953372E-2</v>
      </c>
      <c r="W158" s="11">
        <f t="shared" si="525"/>
        <v>4.3976604348013419E-2</v>
      </c>
      <c r="X158" s="11">
        <f t="shared" si="525"/>
        <v>4.5577005939185747E-2</v>
      </c>
      <c r="Y158" s="11">
        <f t="shared" si="525"/>
        <v>4.9531697645808746E-2</v>
      </c>
      <c r="Z158" s="11">
        <f t="shared" si="525"/>
        <v>5.0726525476408754E-2</v>
      </c>
      <c r="AA158" s="11">
        <f t="shared" si="525"/>
        <v>5.5742202547551481E-2</v>
      </c>
      <c r="AB158" s="11">
        <f t="shared" si="525"/>
        <v>5.9382497140983946E-2</v>
      </c>
      <c r="AC158" s="11">
        <f t="shared" si="525"/>
        <v>5.966831399635604E-2</v>
      </c>
      <c r="AD158" s="11">
        <f t="shared" si="525"/>
        <v>6.0957401746887567E-2</v>
      </c>
      <c r="AE158" s="11">
        <f t="shared" ref="AE158:AF158" si="526">AE55/AE$151*4</f>
        <v>6.2805131679330925E-2</v>
      </c>
      <c r="AF158" s="11">
        <f t="shared" si="526"/>
        <v>6.3310510508201259E-2</v>
      </c>
      <c r="AG158" s="11">
        <f t="shared" ref="AG158:AH158" si="527">AG55/AG$151*4</f>
        <v>6.5064684849315935E-2</v>
      </c>
      <c r="AH158" s="11">
        <f t="shared" si="527"/>
        <v>6.6574441461752745E-2</v>
      </c>
      <c r="AI158" s="11">
        <f t="shared" ref="AI158:AJ158" si="528">AI55/AI$151*4</f>
        <v>6.3289791597416142E-2</v>
      </c>
      <c r="AJ158" s="11">
        <f t="shared" si="528"/>
        <v>6.1710191105072101E-2</v>
      </c>
      <c r="AK158" s="11">
        <f t="shared" ref="AK158:AL158" si="529">AK55/AK$151*4</f>
        <v>5.8794725304984828E-2</v>
      </c>
      <c r="AL158" s="11">
        <f t="shared" si="529"/>
        <v>5.5103671073208148E-2</v>
      </c>
      <c r="AM158" s="11">
        <f t="shared" ref="AM158:AN158" si="530">AM55/AM$151*4</f>
        <v>5.2881255368561149E-2</v>
      </c>
      <c r="AN158" s="11">
        <f t="shared" si="530"/>
        <v>5.4049809631770439E-2</v>
      </c>
    </row>
    <row r="159" spans="1:43" x14ac:dyDescent="0.35">
      <c r="A159" s="2" t="s">
        <v>133</v>
      </c>
      <c r="B159" s="12">
        <f t="shared" ref="B159:G159" si="531">B154-B158</f>
        <v>4.032874508978275E-2</v>
      </c>
      <c r="C159" s="12">
        <f t="shared" si="531"/>
        <v>5.330387866944223E-2</v>
      </c>
      <c r="D159" s="12">
        <f t="shared" si="531"/>
        <v>5.409222174732764E-2</v>
      </c>
      <c r="E159" s="12">
        <f t="shared" si="531"/>
        <v>5.074864951226446E-2</v>
      </c>
      <c r="F159" s="12">
        <f t="shared" si="531"/>
        <v>4.7443896172940307E-2</v>
      </c>
      <c r="G159" s="12">
        <f t="shared" si="531"/>
        <v>5.4472334251145359E-2</v>
      </c>
      <c r="H159" s="12">
        <f t="shared" ref="H159:I159" si="532">H154-H158</f>
        <v>6.3970340672708986E-2</v>
      </c>
      <c r="I159" s="12">
        <f t="shared" si="532"/>
        <v>5.7881816763398944E-2</v>
      </c>
      <c r="J159" s="12">
        <f t="shared" ref="J159:K159" si="533">J154-J158</f>
        <v>5.2128731347744942E-2</v>
      </c>
      <c r="K159" s="12">
        <f t="shared" si="533"/>
        <v>5.7257943452110313E-2</v>
      </c>
      <c r="L159" s="12"/>
      <c r="P159" s="12">
        <f t="shared" ref="P159:W159" si="534">P154-P158</f>
        <v>5.331325997680459E-2</v>
      </c>
      <c r="Q159" s="12">
        <f t="shared" si="534"/>
        <v>4.4816652899744916E-2</v>
      </c>
      <c r="R159" s="12">
        <f t="shared" si="534"/>
        <v>5.0761137662926302E-2</v>
      </c>
      <c r="S159" s="12">
        <f t="shared" si="534"/>
        <v>4.7968591926301277E-2</v>
      </c>
      <c r="T159" s="12">
        <f t="shared" si="534"/>
        <v>4.9677696850954703E-2</v>
      </c>
      <c r="U159" s="12">
        <f t="shared" si="534"/>
        <v>5.3294890206155195E-2</v>
      </c>
      <c r="V159" s="12">
        <f>V154-V158</f>
        <v>5.7858257373643973E-2</v>
      </c>
      <c r="W159" s="12">
        <f t="shared" si="534"/>
        <v>6.3547383170476007E-2</v>
      </c>
      <c r="X159" s="12">
        <f t="shared" ref="X159:Y159" si="535">X154-X158</f>
        <v>6.37138863953704E-2</v>
      </c>
      <c r="Y159" s="12">
        <f t="shared" si="535"/>
        <v>6.4841380784618624E-2</v>
      </c>
      <c r="Z159" s="12">
        <f t="shared" ref="Z159:AA159" si="536">Z154-Z158</f>
        <v>6.4460135093965573E-2</v>
      </c>
      <c r="AA159" s="12">
        <f t="shared" si="536"/>
        <v>6.0883450276902645E-2</v>
      </c>
      <c r="AB159" s="12">
        <f t="shared" ref="AB159:AC159" si="537">AB154-AB158</f>
        <v>6.1407210944885722E-2</v>
      </c>
      <c r="AC159" s="12">
        <f t="shared" si="537"/>
        <v>6.0335867155899087E-2</v>
      </c>
      <c r="AD159" s="12">
        <f t="shared" ref="AD159:AE159" si="538">AD154-AD158</f>
        <v>5.6780855132667694E-2</v>
      </c>
      <c r="AE159" s="12">
        <f t="shared" si="538"/>
        <v>5.2558128520485622E-2</v>
      </c>
      <c r="AF159" s="12">
        <f t="shared" ref="AF159:AG159" si="539">AF154-AF158</f>
        <v>5.3011781705681923E-2</v>
      </c>
      <c r="AG159" s="12">
        <f t="shared" si="539"/>
        <v>5.178873196674863E-2</v>
      </c>
      <c r="AH159" s="12">
        <f t="shared" ref="AH159:AI159" si="540">AH154-AH158</f>
        <v>4.9366195828164386E-2</v>
      </c>
      <c r="AI159" s="12">
        <f t="shared" si="540"/>
        <v>5.1361508585015175E-2</v>
      </c>
      <c r="AJ159" s="12">
        <f t="shared" ref="AJ159" si="541">AJ154-AJ158</f>
        <v>5.178542846763716E-2</v>
      </c>
      <c r="AK159" s="12">
        <f t="shared" ref="AK159:AL159" si="542">AK154-AK158</f>
        <v>5.4307140497833285E-2</v>
      </c>
      <c r="AL159" s="12">
        <f t="shared" si="542"/>
        <v>6.0449215793745605E-2</v>
      </c>
      <c r="AM159" s="12">
        <f t="shared" ref="AM159:AN159" si="543">AM154-AM158</f>
        <v>5.9120006297458318E-2</v>
      </c>
      <c r="AN159" s="12">
        <f t="shared" si="543"/>
        <v>6.0251666636849603E-2</v>
      </c>
    </row>
    <row r="160" spans="1:43" x14ac:dyDescent="0.35">
      <c r="A160" s="2" t="s">
        <v>190</v>
      </c>
      <c r="B160" s="12">
        <f t="shared" ref="B160:G160" si="544">B157-B158</f>
        <v>4.842028993753994E-2</v>
      </c>
      <c r="C160" s="12">
        <f t="shared" si="544"/>
        <v>5.9073027741195501E-2</v>
      </c>
      <c r="D160" s="12">
        <f t="shared" si="544"/>
        <v>7.598711337257967E-2</v>
      </c>
      <c r="E160" s="12">
        <f t="shared" si="544"/>
        <v>7.66394346612186E-2</v>
      </c>
      <c r="F160" s="12">
        <f t="shared" si="544"/>
        <v>6.8226428733409394E-2</v>
      </c>
      <c r="G160" s="12">
        <f t="shared" si="544"/>
        <v>7.9120728460932044E-2</v>
      </c>
      <c r="H160" s="12">
        <f t="shared" ref="H160:I160" si="545">H157-H158</f>
        <v>8.3048208045762156E-2</v>
      </c>
      <c r="I160" s="12">
        <f t="shared" si="545"/>
        <v>8.085630867532842E-2</v>
      </c>
      <c r="J160" s="12">
        <f t="shared" ref="J160:K160" si="546">J157-J158</f>
        <v>7.5953658362959212E-2</v>
      </c>
      <c r="K160" s="12">
        <f t="shared" si="546"/>
        <v>8.2773782508060278E-2</v>
      </c>
      <c r="L160" s="12"/>
      <c r="P160" s="12">
        <f t="shared" ref="P160:W160" si="547">P157-P158</f>
        <v>8.9613570242771945E-2</v>
      </c>
      <c r="Q160" s="12">
        <f t="shared" si="547"/>
        <v>5.6734989226766119E-2</v>
      </c>
      <c r="R160" s="12">
        <f t="shared" si="547"/>
        <v>5.9121466922681713E-2</v>
      </c>
      <c r="S160" s="12">
        <f t="shared" si="547"/>
        <v>7.7381965573111194E-2</v>
      </c>
      <c r="T160" s="12">
        <f t="shared" si="547"/>
        <v>7.8431519259680421E-2</v>
      </c>
      <c r="U160" s="12">
        <f t="shared" si="547"/>
        <v>7.9943638171654091E-2</v>
      </c>
      <c r="V160" s="12">
        <f>V157-V158</f>
        <v>8.3985842879976041E-2</v>
      </c>
      <c r="W160" s="12">
        <f t="shared" si="547"/>
        <v>8.4109461452770706E-2</v>
      </c>
      <c r="X160" s="12">
        <f t="shared" ref="X160:Y160" si="548">X157-X158</f>
        <v>8.207313415692781E-2</v>
      </c>
      <c r="Y160" s="12">
        <f t="shared" si="548"/>
        <v>8.2787556926662287E-2</v>
      </c>
      <c r="Z160" s="12">
        <f t="shared" ref="Z160:AA160" si="549">Z157-Z158</f>
        <v>8.0757641835150287E-2</v>
      </c>
      <c r="AA160" s="12">
        <f t="shared" si="549"/>
        <v>8.3506746344969421E-2</v>
      </c>
      <c r="AB160" s="12">
        <f t="shared" ref="AB160:AC160" si="550">AB157-AB158</f>
        <v>8.5490766216303526E-2</v>
      </c>
      <c r="AC160" s="12">
        <f t="shared" si="550"/>
        <v>8.2419813754713203E-2</v>
      </c>
      <c r="AD160" s="12">
        <f t="shared" ref="AD160:AE160" si="551">AD157-AD158</f>
        <v>8.0299036044828992E-2</v>
      </c>
      <c r="AE160" s="12">
        <f t="shared" si="551"/>
        <v>7.4316557632676875E-2</v>
      </c>
      <c r="AF160" s="12">
        <f t="shared" ref="AF160:AG160" si="552">AF157-AF158</f>
        <v>7.4833543901918417E-2</v>
      </c>
      <c r="AG160" s="12">
        <f t="shared" si="552"/>
        <v>7.3921881265696293E-2</v>
      </c>
      <c r="AH160" s="12">
        <f t="shared" ref="AH160:AI160" si="553">AH157-AH158</f>
        <v>7.4675375887621367E-2</v>
      </c>
      <c r="AI160" s="12">
        <f t="shared" si="553"/>
        <v>7.5556356779431996E-2</v>
      </c>
      <c r="AJ160" s="12">
        <f t="shared" ref="AJ160" si="554">AJ157-AJ158</f>
        <v>7.8997241073920046E-2</v>
      </c>
      <c r="AK160" s="12">
        <f t="shared" ref="AK160:AL160" si="555">AK157-AK158</f>
        <v>8.0646413639789583E-2</v>
      </c>
      <c r="AL160" s="12">
        <f t="shared" si="555"/>
        <v>8.2701805033066039E-2</v>
      </c>
      <c r="AM160" s="12">
        <f t="shared" ref="AM160:AN160" si="556">AM157-AM158</f>
        <v>8.4302501279383546E-2</v>
      </c>
      <c r="AN160" s="12">
        <f t="shared" si="556"/>
        <v>8.6428379747617717E-2</v>
      </c>
    </row>
    <row r="161" spans="1:43" x14ac:dyDescent="0.35">
      <c r="A161" s="1" t="s">
        <v>129</v>
      </c>
      <c r="B161" s="11">
        <f t="shared" ref="B161:H161" si="557">B58/B151</f>
        <v>3.3129938273361192E-2</v>
      </c>
      <c r="C161" s="11">
        <f t="shared" si="557"/>
        <v>3.6010025914439872E-2</v>
      </c>
      <c r="D161" s="11">
        <f t="shared" si="557"/>
        <v>3.8238196704093209E-2</v>
      </c>
      <c r="E161" s="11">
        <f t="shared" si="557"/>
        <v>3.5095488142294157E-2</v>
      </c>
      <c r="F161" s="11">
        <f t="shared" si="557"/>
        <v>2.6627322610083857E-2</v>
      </c>
      <c r="G161" s="11">
        <f t="shared" si="557"/>
        <v>2.6915123333371423E-2</v>
      </c>
      <c r="H161" s="11">
        <f t="shared" si="557"/>
        <v>2.9620024870167069E-2</v>
      </c>
      <c r="I161" s="11">
        <f t="shared" ref="I161:J161" si="558">I58/I151</f>
        <v>2.8574102602502052E-2</v>
      </c>
      <c r="J161" s="11">
        <f t="shared" si="558"/>
        <v>2.7175485573467911E-2</v>
      </c>
      <c r="K161" s="11">
        <f t="shared" ref="K161" si="559">K58/K151</f>
        <v>2.6916807198133115E-2</v>
      </c>
      <c r="L161" s="76"/>
      <c r="P161" s="11">
        <f t="shared" ref="P161:AD161" si="560">P58/P151*4</f>
        <v>2.5847603887002683E-2</v>
      </c>
      <c r="Q161" s="11">
        <f t="shared" si="560"/>
        <v>2.4909279803588914E-2</v>
      </c>
      <c r="R161" s="11">
        <f t="shared" si="560"/>
        <v>2.953382808186893E-2</v>
      </c>
      <c r="S161" s="11">
        <f t="shared" si="560"/>
        <v>2.9619041872501202E-2</v>
      </c>
      <c r="T161" s="11">
        <f t="shared" si="560"/>
        <v>2.5025904517987814E-2</v>
      </c>
      <c r="U161" s="11">
        <f t="shared" si="560"/>
        <v>2.8146171175059218E-2</v>
      </c>
      <c r="V161" s="11">
        <f t="shared" si="560"/>
        <v>2.7750304259766281E-2</v>
      </c>
      <c r="W161" s="11">
        <f t="shared" si="560"/>
        <v>3.0035224775921607E-2</v>
      </c>
      <c r="X161" s="11">
        <f t="shared" si="560"/>
        <v>2.9374344146006374E-2</v>
      </c>
      <c r="Y161" s="11">
        <f t="shared" si="560"/>
        <v>3.0993113960908085E-2</v>
      </c>
      <c r="Z161" s="11">
        <f t="shared" si="560"/>
        <v>2.8475378383526189E-2</v>
      </c>
      <c r="AA161" s="11">
        <f t="shared" si="560"/>
        <v>2.8747039850614851E-2</v>
      </c>
      <c r="AB161" s="11">
        <f t="shared" si="560"/>
        <v>3.1002489140548442E-2</v>
      </c>
      <c r="AC161" s="11">
        <f t="shared" si="560"/>
        <v>2.9036517866886522E-2</v>
      </c>
      <c r="AD161" s="11">
        <f t="shared" si="560"/>
        <v>2.8797054267594734E-2</v>
      </c>
      <c r="AE161" s="11">
        <f t="shared" ref="AE161:AF161" si="561">AE58/AE151*4</f>
        <v>2.5341104211148251E-2</v>
      </c>
      <c r="AF161" s="11">
        <f t="shared" si="561"/>
        <v>2.6642082090837026E-2</v>
      </c>
      <c r="AG161" s="11">
        <f t="shared" ref="AG161:AH161" si="562">AG58/AG151*4</f>
        <v>2.7094501428027482E-2</v>
      </c>
      <c r="AH161" s="11">
        <f t="shared" si="562"/>
        <v>2.6279503384431593E-2</v>
      </c>
      <c r="AI161" s="11">
        <f t="shared" ref="AI161:AJ161" si="563">AI58/AI151*4</f>
        <v>2.698450845311344E-2</v>
      </c>
      <c r="AJ161" s="11">
        <f t="shared" si="563"/>
        <v>2.7019263804491569E-2</v>
      </c>
      <c r="AK161" s="11">
        <f t="shared" ref="AK161:AL161" si="564">AK58/AK151*4</f>
        <v>2.5784474112155998E-2</v>
      </c>
      <c r="AL161" s="11">
        <f t="shared" si="564"/>
        <v>2.6573015640675799E-2</v>
      </c>
      <c r="AM161" s="11">
        <f t="shared" ref="AM161:AN161" si="565">AM58/AM151*4</f>
        <v>2.6960840687587601E-2</v>
      </c>
      <c r="AN161" s="11">
        <f t="shared" si="565"/>
        <v>2.8260305987857417E-2</v>
      </c>
    </row>
    <row r="162" spans="1:43" s="2" customFormat="1" x14ac:dyDescent="0.35">
      <c r="A162" s="2" t="s">
        <v>210</v>
      </c>
      <c r="B162" s="12">
        <f t="shared" ref="B162:H162" si="566">B63/B151</f>
        <v>1.5290351664178754E-2</v>
      </c>
      <c r="C162" s="12">
        <f t="shared" si="566"/>
        <v>2.3063001826755622E-2</v>
      </c>
      <c r="D162" s="12">
        <f t="shared" si="566"/>
        <v>3.7748916668486468E-2</v>
      </c>
      <c r="E162" s="12">
        <f t="shared" si="566"/>
        <v>4.1543946518924443E-2</v>
      </c>
      <c r="F162" s="12">
        <f t="shared" si="566"/>
        <v>4.1599106123325534E-2</v>
      </c>
      <c r="G162" s="12">
        <f t="shared" si="566"/>
        <v>5.2205605127560631E-2</v>
      </c>
      <c r="H162" s="12">
        <f t="shared" si="566"/>
        <v>5.3428183175595098E-2</v>
      </c>
      <c r="I162" s="12">
        <f t="shared" ref="I162:J162" si="567">I63/I151</f>
        <v>5.2282206072826382E-2</v>
      </c>
      <c r="J162" s="12">
        <f t="shared" si="567"/>
        <v>4.8778172789491314E-2</v>
      </c>
      <c r="K162" s="12">
        <f t="shared" ref="K162" si="568">K63/K151</f>
        <v>5.585697530992717E-2</v>
      </c>
      <c r="L162" s="12"/>
      <c r="P162" s="12">
        <f t="shared" ref="P162:AD162" si="569">P63/P151*4</f>
        <v>6.3765966355769241E-2</v>
      </c>
      <c r="Q162" s="12">
        <f t="shared" si="569"/>
        <v>3.1825709423177202E-2</v>
      </c>
      <c r="R162" s="12">
        <f t="shared" si="569"/>
        <v>2.958763884081278E-2</v>
      </c>
      <c r="S162" s="12">
        <f t="shared" si="569"/>
        <v>4.7762923700609985E-2</v>
      </c>
      <c r="T162" s="12">
        <f t="shared" si="569"/>
        <v>5.34056147416926E-2</v>
      </c>
      <c r="U162" s="12">
        <f t="shared" si="569"/>
        <v>5.1797466996594869E-2</v>
      </c>
      <c r="V162" s="12">
        <f t="shared" si="569"/>
        <v>5.6235538620209767E-2</v>
      </c>
      <c r="W162" s="12">
        <f t="shared" si="569"/>
        <v>5.4074236676849109E-2</v>
      </c>
      <c r="X162" s="12">
        <f t="shared" si="569"/>
        <v>5.2698790010921433E-2</v>
      </c>
      <c r="Y162" s="12">
        <f t="shared" si="569"/>
        <v>5.1794442965754209E-2</v>
      </c>
      <c r="Z162" s="12">
        <f t="shared" si="569"/>
        <v>5.2282263451624074E-2</v>
      </c>
      <c r="AA162" s="12">
        <f t="shared" si="569"/>
        <v>5.4759706494354556E-2</v>
      </c>
      <c r="AB162" s="12">
        <f t="shared" si="569"/>
        <v>5.4488277075755091E-2</v>
      </c>
      <c r="AC162" s="12">
        <f t="shared" si="569"/>
        <v>5.3383295887826664E-2</v>
      </c>
      <c r="AD162" s="12">
        <f t="shared" si="569"/>
        <v>5.1501981777234272E-2</v>
      </c>
      <c r="AE162" s="12">
        <f t="shared" ref="AE162:AF162" si="570">AE63/AE151*4</f>
        <v>4.8975453421528606E-2</v>
      </c>
      <c r="AF162" s="12">
        <f t="shared" si="570"/>
        <v>4.8191461811081408E-2</v>
      </c>
      <c r="AG162" s="12">
        <f t="shared" ref="AG162:AH162" si="571">AG63/AG151*4</f>
        <v>4.6827379837668805E-2</v>
      </c>
      <c r="AH162" s="12">
        <f t="shared" si="571"/>
        <v>4.8395872503189774E-2</v>
      </c>
      <c r="AI162" s="12">
        <f t="shared" ref="AI162:AJ162" si="572">AI63/AI151*4</f>
        <v>4.8571848326318563E-2</v>
      </c>
      <c r="AJ162" s="12">
        <f t="shared" si="572"/>
        <v>5.1977977269428467E-2</v>
      </c>
      <c r="AK162" s="12">
        <f t="shared" ref="AK162:AL162" si="573">AK63/AK151*4</f>
        <v>5.4861939527633588E-2</v>
      </c>
      <c r="AL162" s="12">
        <f t="shared" si="573"/>
        <v>5.6128789392390258E-2</v>
      </c>
      <c r="AM162" s="12">
        <f t="shared" ref="AM162:AN162" si="574">AM63/AM151*4</f>
        <v>5.7341660591795941E-2</v>
      </c>
      <c r="AN162" s="12">
        <f t="shared" si="574"/>
        <v>5.8168073759760311E-2</v>
      </c>
      <c r="AO162" s="69"/>
      <c r="AP162" s="69"/>
      <c r="AQ162" s="69"/>
    </row>
    <row r="163" spans="1:43" x14ac:dyDescent="0.35">
      <c r="A163" s="1" t="s">
        <v>88</v>
      </c>
      <c r="B163" s="11">
        <f t="shared" ref="B163:H163" si="575">B64/B$151</f>
        <v>2.1964390374361979E-3</v>
      </c>
      <c r="C163" s="11">
        <f t="shared" si="575"/>
        <v>2.4419049237435742E-3</v>
      </c>
      <c r="D163" s="11">
        <f t="shared" si="575"/>
        <v>3.8024494159317065E-3</v>
      </c>
      <c r="E163" s="11">
        <f t="shared" si="575"/>
        <v>5.5366432758249071E-3</v>
      </c>
      <c r="F163" s="11">
        <f t="shared" si="575"/>
        <v>8.0479437482447614E-3</v>
      </c>
      <c r="G163" s="11">
        <f t="shared" si="575"/>
        <v>5.1977727392170945E-3</v>
      </c>
      <c r="H163" s="11">
        <f t="shared" si="575"/>
        <v>3.6304978688979192E-3</v>
      </c>
      <c r="I163" s="11">
        <f t="shared" ref="I163:J163" si="576">I64/I$151</f>
        <v>3.1256842273576393E-3</v>
      </c>
      <c r="J163" s="11">
        <f t="shared" si="576"/>
        <v>2.6458651826472886E-3</v>
      </c>
      <c r="K163" s="11">
        <f t="shared" ref="K163" si="577">K64/K$151</f>
        <v>4.1549831051774389E-3</v>
      </c>
      <c r="L163" s="11"/>
      <c r="P163" s="11">
        <f t="shared" ref="P163:AD163" si="578">P64/P$151*4</f>
        <v>4.9711645156248745E-3</v>
      </c>
      <c r="Q163" s="11">
        <f t="shared" si="578"/>
        <v>1.288422176018067E-2</v>
      </c>
      <c r="R163" s="11">
        <f t="shared" si="578"/>
        <v>7.6514759928990482E-3</v>
      </c>
      <c r="S163" s="11">
        <f t="shared" si="578"/>
        <v>7.8379315599066222E-3</v>
      </c>
      <c r="T163" s="11">
        <f t="shared" si="578"/>
        <v>1.148040262833616E-2</v>
      </c>
      <c r="U163" s="11">
        <f t="shared" si="578"/>
        <v>2.8897488504682012E-3</v>
      </c>
      <c r="V163" s="11">
        <f t="shared" si="578"/>
        <v>5.1557376040458304E-3</v>
      </c>
      <c r="W163" s="11">
        <f t="shared" si="578"/>
        <v>2.2017023598753494E-3</v>
      </c>
      <c r="X163" s="11">
        <f t="shared" si="578"/>
        <v>2.72494172516136E-3</v>
      </c>
      <c r="Y163" s="11">
        <f t="shared" si="578"/>
        <v>3.4706140010772315E-3</v>
      </c>
      <c r="Z163" s="11">
        <f t="shared" si="578"/>
        <v>3.8285739233815032E-3</v>
      </c>
      <c r="AA163" s="11">
        <f t="shared" si="578"/>
        <v>4.1870465992550135E-3</v>
      </c>
      <c r="AB163" s="11">
        <f t="shared" si="578"/>
        <v>4.2858579721258916E-3</v>
      </c>
      <c r="AC163" s="11">
        <f t="shared" si="578"/>
        <v>4.0876130297585068E-3</v>
      </c>
      <c r="AD163" s="11">
        <f t="shared" si="578"/>
        <v>3.2872706778212537E-3</v>
      </c>
      <c r="AE163" s="11">
        <f t="shared" ref="AE163:AF163" si="579">AE64/AE$151*4</f>
        <v>1.1841556819486882E-3</v>
      </c>
      <c r="AF163" s="11">
        <f t="shared" si="579"/>
        <v>2.2466495159468962E-3</v>
      </c>
      <c r="AG163" s="11">
        <f t="shared" ref="AG163:AH163" si="580">AG64/AG$151*4</f>
        <v>2.12841597812385E-3</v>
      </c>
      <c r="AH163" s="11">
        <f t="shared" si="580"/>
        <v>3.3928382927925493E-3</v>
      </c>
      <c r="AI163" s="11">
        <f t="shared" ref="AI163:AJ163" si="581">AI64/AI$151*4</f>
        <v>2.5684757631792951E-3</v>
      </c>
      <c r="AJ163" s="11">
        <f t="shared" si="581"/>
        <v>3.6099036997147347E-3</v>
      </c>
      <c r="AK163" s="11">
        <f t="shared" ref="AK163:AL163" si="582">AK64/AK$151*4</f>
        <v>4.4369368369600358E-3</v>
      </c>
      <c r="AL163" s="11">
        <f t="shared" si="582"/>
        <v>4.0372225077291669E-3</v>
      </c>
      <c r="AM163" s="11">
        <f t="shared" ref="AM163:AN163" si="583">AM64/AM$151*4</f>
        <v>4.2902624123308383E-3</v>
      </c>
      <c r="AN163" s="11">
        <f t="shared" si="583"/>
        <v>4.1370000699345062E-3</v>
      </c>
    </row>
    <row r="164" spans="1:43" s="2" customFormat="1" x14ac:dyDescent="0.35">
      <c r="A164" s="2" t="s">
        <v>134</v>
      </c>
      <c r="B164" s="12">
        <f t="shared" ref="B164:G164" si="584">B162-B163</f>
        <v>1.3093912626742556E-2</v>
      </c>
      <c r="C164" s="12">
        <f t="shared" si="584"/>
        <v>2.0621096903012049E-2</v>
      </c>
      <c r="D164" s="12">
        <f t="shared" si="584"/>
        <v>3.3946467252554763E-2</v>
      </c>
      <c r="E164" s="12">
        <f t="shared" si="584"/>
        <v>3.6007303243099538E-2</v>
      </c>
      <c r="F164" s="12">
        <f t="shared" si="584"/>
        <v>3.3551162375080774E-2</v>
      </c>
      <c r="G164" s="12">
        <f t="shared" si="584"/>
        <v>4.7007832388343537E-2</v>
      </c>
      <c r="H164" s="12">
        <f t="shared" ref="H164:I164" si="585">H162-H163</f>
        <v>4.9797685306697176E-2</v>
      </c>
      <c r="I164" s="12">
        <f t="shared" si="585"/>
        <v>4.9156521845468745E-2</v>
      </c>
      <c r="J164" s="12">
        <f t="shared" ref="J164:K164" si="586">J162-J163</f>
        <v>4.6132307606844024E-2</v>
      </c>
      <c r="K164" s="12">
        <f t="shared" si="586"/>
        <v>5.1701992204749733E-2</v>
      </c>
      <c r="L164" s="12"/>
      <c r="P164" s="12">
        <f>P162-P163</f>
        <v>5.8794801840144365E-2</v>
      </c>
      <c r="Q164" s="12">
        <f t="shared" ref="Q164:W164" si="587">Q162-Q163</f>
        <v>1.8941487662996533E-2</v>
      </c>
      <c r="R164" s="12">
        <f t="shared" si="587"/>
        <v>2.1936162847913731E-2</v>
      </c>
      <c r="S164" s="12">
        <f t="shared" si="587"/>
        <v>3.9924992140703365E-2</v>
      </c>
      <c r="T164" s="12">
        <f t="shared" si="587"/>
        <v>4.1925212113356439E-2</v>
      </c>
      <c r="U164" s="12">
        <f t="shared" si="587"/>
        <v>4.8907718146126669E-2</v>
      </c>
      <c r="V164" s="12">
        <f>V162-V163</f>
        <v>5.1079801016163939E-2</v>
      </c>
      <c r="W164" s="12">
        <f t="shared" si="587"/>
        <v>5.1872534316973758E-2</v>
      </c>
      <c r="X164" s="12">
        <f t="shared" ref="X164:Y164" si="588">X162-X163</f>
        <v>4.997384828576007E-2</v>
      </c>
      <c r="Y164" s="12">
        <f t="shared" si="588"/>
        <v>4.8323828964676976E-2</v>
      </c>
      <c r="Z164" s="12">
        <f t="shared" ref="Z164:AA164" si="589">Z162-Z163</f>
        <v>4.8453689528242569E-2</v>
      </c>
      <c r="AA164" s="12">
        <f t="shared" si="589"/>
        <v>5.0572659895099542E-2</v>
      </c>
      <c r="AB164" s="12">
        <f t="shared" ref="AB164:AC164" si="590">AB162-AB163</f>
        <v>5.0202419103629201E-2</v>
      </c>
      <c r="AC164" s="12">
        <f t="shared" si="590"/>
        <v>4.9295682858068159E-2</v>
      </c>
      <c r="AD164" s="12">
        <f t="shared" ref="AD164:AE164" si="591">AD162-AD163</f>
        <v>4.821471109941302E-2</v>
      </c>
      <c r="AE164" s="12">
        <f t="shared" si="591"/>
        <v>4.7791297739579915E-2</v>
      </c>
      <c r="AF164" s="12">
        <f t="shared" ref="AF164:AG164" si="592">AF162-AF163</f>
        <v>4.5944812295134516E-2</v>
      </c>
      <c r="AG164" s="12">
        <f t="shared" si="592"/>
        <v>4.4698963859544957E-2</v>
      </c>
      <c r="AH164" s="12">
        <f t="shared" ref="AH164:AI164" si="593">AH162-AH163</f>
        <v>4.5003034210397225E-2</v>
      </c>
      <c r="AI164" s="12">
        <f t="shared" si="593"/>
        <v>4.6003372563139265E-2</v>
      </c>
      <c r="AJ164" s="12">
        <f t="shared" ref="AJ164" si="594">AJ162-AJ163</f>
        <v>4.8368073569713732E-2</v>
      </c>
      <c r="AK164" s="12">
        <f t="shared" ref="AK164:AL164" si="595">AK162-AK163</f>
        <v>5.042500269067355E-2</v>
      </c>
      <c r="AL164" s="12">
        <f t="shared" si="595"/>
        <v>5.2091566884661093E-2</v>
      </c>
      <c r="AM164" s="12">
        <f t="shared" ref="AM164:AN164" si="596">AM162-AM163</f>
        <v>5.3051398179465102E-2</v>
      </c>
      <c r="AN164" s="12">
        <f t="shared" si="596"/>
        <v>5.4031073689825806E-2</v>
      </c>
      <c r="AO164" s="69"/>
      <c r="AP164" s="69"/>
      <c r="AQ164" s="69"/>
    </row>
    <row r="165" spans="1:43" x14ac:dyDescent="0.35">
      <c r="A165" s="1" t="s">
        <v>135</v>
      </c>
      <c r="B165" s="11">
        <f t="shared" ref="B165:H166" si="597">B66/B$151</f>
        <v>4.652100874339535E-3</v>
      </c>
      <c r="C165" s="11">
        <f t="shared" si="597"/>
        <v>7.0300352606312922E-3</v>
      </c>
      <c r="D165" s="11">
        <f t="shared" si="597"/>
        <v>1.017192915682647E-2</v>
      </c>
      <c r="E165" s="11">
        <f t="shared" si="597"/>
        <v>9.3197701675770579E-3</v>
      </c>
      <c r="F165" s="11">
        <f t="shared" si="597"/>
        <v>8.4854707495177952E-3</v>
      </c>
      <c r="G165" s="11">
        <f t="shared" si="597"/>
        <v>1.0845484562166274E-2</v>
      </c>
      <c r="H165" s="11">
        <f t="shared" si="597"/>
        <v>1.1289409532574452E-2</v>
      </c>
      <c r="I165" s="11">
        <f t="shared" ref="I165:J165" si="598">I66/I$151</f>
        <v>1.1582803501056385E-2</v>
      </c>
      <c r="J165" s="11">
        <f t="shared" si="598"/>
        <v>1.0992554457383341E-2</v>
      </c>
      <c r="K165" s="11">
        <f t="shared" ref="K165" si="599">K66/K$151</f>
        <v>1.2226584572183501E-2</v>
      </c>
      <c r="L165" s="11"/>
      <c r="P165" s="11">
        <f t="shared" ref="P165:AD165" si="600">P66/P$151*4</f>
        <v>1.5764865367080272E-2</v>
      </c>
      <c r="Q165" s="11">
        <f t="shared" si="600"/>
        <v>3.4894767267155988E-3</v>
      </c>
      <c r="R165" s="11">
        <f t="shared" si="600"/>
        <v>5.4731750779609236E-3</v>
      </c>
      <c r="S165" s="11">
        <f t="shared" si="600"/>
        <v>1.0544487845031338E-2</v>
      </c>
      <c r="T165" s="11">
        <f t="shared" si="600"/>
        <v>1.1022665366663503E-2</v>
      </c>
      <c r="U165" s="11">
        <f t="shared" si="600"/>
        <v>1.1474743631961343E-2</v>
      </c>
      <c r="V165" s="11">
        <f t="shared" si="600"/>
        <v>1.1408256909454843E-2</v>
      </c>
      <c r="W165" s="11">
        <f t="shared" si="600"/>
        <v>1.2339544683356553E-2</v>
      </c>
      <c r="X165" s="11">
        <f t="shared" si="600"/>
        <v>1.1344501511391002E-2</v>
      </c>
      <c r="Y165" s="11">
        <f t="shared" si="600"/>
        <v>1.0408349034229001E-2</v>
      </c>
      <c r="Z165" s="11">
        <f t="shared" si="600"/>
        <v>1.0876092538902642E-2</v>
      </c>
      <c r="AA165" s="11">
        <f t="shared" si="600"/>
        <v>1.2026546357054985E-2</v>
      </c>
      <c r="AB165" s="11">
        <f t="shared" si="600"/>
        <v>1.1658693531252685E-2</v>
      </c>
      <c r="AC165" s="11">
        <f t="shared" si="600"/>
        <v>1.1313645967322096E-2</v>
      </c>
      <c r="AD165" s="11">
        <f t="shared" si="600"/>
        <v>1.1225994169142038E-2</v>
      </c>
      <c r="AE165" s="11">
        <f t="shared" ref="AE165:AF165" si="601">AE66/AE$151*4</f>
        <v>1.177207829733172E-2</v>
      </c>
      <c r="AF165" s="11">
        <f t="shared" si="601"/>
        <v>1.0422575812405778E-2</v>
      </c>
      <c r="AG165" s="11">
        <f t="shared" ref="AG165:AH165" si="602">AG66/AG$151*4</f>
        <v>1.0447844755990256E-2</v>
      </c>
      <c r="AH165" s="11">
        <f t="shared" si="602"/>
        <v>1.1243478527653082E-2</v>
      </c>
      <c r="AI165" s="11">
        <f t="shared" ref="AI165:AJ165" si="603">AI66/AI$151*4</f>
        <v>1.1076906191043271E-2</v>
      </c>
      <c r="AJ165" s="11">
        <f t="shared" si="603"/>
        <v>1.1622777271530164E-2</v>
      </c>
      <c r="AK165" s="11">
        <f t="shared" ref="AK165:AL165" si="604">AK66/AK$151*4</f>
        <v>1.2046939898396967E-2</v>
      </c>
      <c r="AL165" s="11">
        <f t="shared" si="604"/>
        <v>1.2146711868173435E-2</v>
      </c>
      <c r="AM165" s="11">
        <f t="shared" ref="AM165:AN165" si="605">AM66/AM$151*4</f>
        <v>1.2433199496488712E-2</v>
      </c>
      <c r="AN165" s="11">
        <f t="shared" si="605"/>
        <v>1.2434420137234271E-2</v>
      </c>
    </row>
    <row r="166" spans="1:43" x14ac:dyDescent="0.35">
      <c r="A166" s="1" t="s">
        <v>201</v>
      </c>
      <c r="B166" s="23">
        <f t="shared" si="597"/>
        <v>0</v>
      </c>
      <c r="C166" s="23">
        <f t="shared" si="597"/>
        <v>0</v>
      </c>
      <c r="D166" s="23">
        <f t="shared" si="597"/>
        <v>0</v>
      </c>
      <c r="E166" s="23">
        <f t="shared" si="597"/>
        <v>0</v>
      </c>
      <c r="F166" s="23">
        <f t="shared" si="597"/>
        <v>0</v>
      </c>
      <c r="G166" s="23">
        <f t="shared" si="597"/>
        <v>-2.4954377714097573E-3</v>
      </c>
      <c r="H166" s="23">
        <f t="shared" si="597"/>
        <v>0</v>
      </c>
      <c r="I166" s="23">
        <f t="shared" ref="I166:J166" si="606">I67/I$151</f>
        <v>0</v>
      </c>
      <c r="J166" s="23">
        <f t="shared" si="606"/>
        <v>0</v>
      </c>
      <c r="K166" s="23">
        <f t="shared" ref="K166" si="607">K67/K$151</f>
        <v>0</v>
      </c>
      <c r="L166" s="23"/>
      <c r="P166" s="23">
        <f t="shared" ref="P166:AD166" si="608">P67/P$151*4</f>
        <v>0</v>
      </c>
      <c r="Q166" s="23">
        <f t="shared" si="608"/>
        <v>0</v>
      </c>
      <c r="R166" s="23">
        <f t="shared" si="608"/>
        <v>0</v>
      </c>
      <c r="S166" s="23">
        <f t="shared" si="608"/>
        <v>0</v>
      </c>
      <c r="T166" s="23">
        <f t="shared" si="608"/>
        <v>0</v>
      </c>
      <c r="U166" s="23">
        <f t="shared" si="608"/>
        <v>-1.537377657147194E-3</v>
      </c>
      <c r="V166" s="23">
        <f t="shared" si="608"/>
        <v>0</v>
      </c>
      <c r="W166" s="23">
        <f t="shared" si="608"/>
        <v>-9.858013585233907E-3</v>
      </c>
      <c r="X166" s="23">
        <f t="shared" si="608"/>
        <v>0</v>
      </c>
      <c r="Y166" s="23">
        <f t="shared" si="608"/>
        <v>0</v>
      </c>
      <c r="Z166" s="23">
        <f t="shared" si="608"/>
        <v>0</v>
      </c>
      <c r="AA166" s="23">
        <f t="shared" si="608"/>
        <v>0</v>
      </c>
      <c r="AB166" s="23">
        <f t="shared" si="608"/>
        <v>0</v>
      </c>
      <c r="AC166" s="23">
        <f t="shared" si="608"/>
        <v>0</v>
      </c>
      <c r="AD166" s="23">
        <f t="shared" si="608"/>
        <v>0</v>
      </c>
      <c r="AE166" s="23">
        <f t="shared" ref="AE166:AF166" si="609">AE67/AE$151*4</f>
        <v>0</v>
      </c>
      <c r="AF166" s="23">
        <f t="shared" si="609"/>
        <v>0</v>
      </c>
      <c r="AG166" s="23">
        <f t="shared" ref="AG166:AH166" si="610">AG67/AG$151*4</f>
        <v>0</v>
      </c>
      <c r="AH166" s="23">
        <f t="shared" si="610"/>
        <v>0</v>
      </c>
      <c r="AI166" s="23">
        <f t="shared" ref="AI166:AJ166" si="611">AI67/AI$151*4</f>
        <v>0</v>
      </c>
      <c r="AJ166" s="23">
        <f t="shared" si="611"/>
        <v>0</v>
      </c>
      <c r="AK166" s="23">
        <f t="shared" ref="AK166:AL166" si="612">AK67/AK$151*4</f>
        <v>0</v>
      </c>
      <c r="AL166" s="23">
        <f t="shared" si="612"/>
        <v>0</v>
      </c>
      <c r="AM166" s="23">
        <f t="shared" ref="AM166:AN166" si="613">AM67/AM$151*4</f>
        <v>0</v>
      </c>
      <c r="AN166" s="23">
        <f t="shared" si="613"/>
        <v>0</v>
      </c>
    </row>
    <row r="167" spans="1:43" x14ac:dyDescent="0.35">
      <c r="A167" s="2" t="s">
        <v>126</v>
      </c>
      <c r="B167" s="54">
        <f t="shared" ref="B167:G167" si="614">B164-B165-B166</f>
        <v>8.4418117524030223E-3</v>
      </c>
      <c r="C167" s="54">
        <f t="shared" si="614"/>
        <v>1.3591061642380758E-2</v>
      </c>
      <c r="D167" s="54">
        <f t="shared" si="614"/>
        <v>2.3774538095728291E-2</v>
      </c>
      <c r="E167" s="54">
        <f t="shared" si="614"/>
        <v>2.668753307552248E-2</v>
      </c>
      <c r="F167" s="54">
        <f t="shared" si="614"/>
        <v>2.5065691625562977E-2</v>
      </c>
      <c r="G167" s="54">
        <f t="shared" si="614"/>
        <v>3.8657785597587022E-2</v>
      </c>
      <c r="H167" s="54">
        <f t="shared" ref="H167:I167" si="615">H164-H165-H166</f>
        <v>3.8508275774122726E-2</v>
      </c>
      <c r="I167" s="54">
        <f t="shared" si="615"/>
        <v>3.7573718344412359E-2</v>
      </c>
      <c r="J167" s="54">
        <f t="shared" ref="J167:K167" si="616">J164-J165-J166</f>
        <v>3.5139753149460683E-2</v>
      </c>
      <c r="K167" s="54">
        <f t="shared" si="616"/>
        <v>3.9475407632566233E-2</v>
      </c>
      <c r="L167" s="54"/>
      <c r="P167" s="54">
        <f t="shared" ref="P167:W167" si="617">P164-P165-P166</f>
        <v>4.3029936473064093E-2</v>
      </c>
      <c r="Q167" s="54">
        <f t="shared" si="617"/>
        <v>1.5452010936280933E-2</v>
      </c>
      <c r="R167" s="54">
        <f t="shared" si="617"/>
        <v>1.6462987769952808E-2</v>
      </c>
      <c r="S167" s="54">
        <f t="shared" si="617"/>
        <v>2.9380504295672027E-2</v>
      </c>
      <c r="T167" s="54">
        <f t="shared" si="617"/>
        <v>3.0902546746692936E-2</v>
      </c>
      <c r="U167" s="54">
        <f t="shared" si="617"/>
        <v>3.8970352171312526E-2</v>
      </c>
      <c r="V167" s="54">
        <f>V164-V165-V166</f>
        <v>3.9671544106709096E-2</v>
      </c>
      <c r="W167" s="54">
        <f t="shared" si="617"/>
        <v>4.9391003218851114E-2</v>
      </c>
      <c r="X167" s="54">
        <f t="shared" ref="X167" si="618">X164-X165-X166</f>
        <v>3.8629346774369064E-2</v>
      </c>
      <c r="Y167" s="54">
        <f t="shared" ref="Y167:AD167" si="619">Y164-Y165-Y166</f>
        <v>3.7915479930447978E-2</v>
      </c>
      <c r="Z167" s="54">
        <f t="shared" si="619"/>
        <v>3.7577596989339927E-2</v>
      </c>
      <c r="AA167" s="54">
        <f t="shared" si="619"/>
        <v>3.854611353804456E-2</v>
      </c>
      <c r="AB167" s="54">
        <f t="shared" si="619"/>
        <v>3.8543725572376515E-2</v>
      </c>
      <c r="AC167" s="54">
        <f t="shared" si="619"/>
        <v>3.7982036890746064E-2</v>
      </c>
      <c r="AD167" s="54">
        <f t="shared" si="619"/>
        <v>3.6988716930270983E-2</v>
      </c>
      <c r="AE167" s="54">
        <f t="shared" ref="AE167:AF167" si="620">AE164-AE165-AE166</f>
        <v>3.6019219442248195E-2</v>
      </c>
      <c r="AF167" s="54">
        <f t="shared" si="620"/>
        <v>3.5522236482728738E-2</v>
      </c>
      <c r="AG167" s="54">
        <f t="shared" ref="AG167:AH167" si="621">AG164-AG165-AG166</f>
        <v>3.4251119103554703E-2</v>
      </c>
      <c r="AH167" s="54">
        <f t="shared" si="621"/>
        <v>3.3759555682744143E-2</v>
      </c>
      <c r="AI167" s="54">
        <f t="shared" ref="AI167:AJ167" si="622">AI164-AI165-AI166</f>
        <v>3.4926466372095996E-2</v>
      </c>
      <c r="AJ167" s="54">
        <f t="shared" si="622"/>
        <v>3.6745296298183572E-2</v>
      </c>
      <c r="AK167" s="54">
        <f t="shared" ref="AK167:AL167" si="623">AK164-AK165-AK166</f>
        <v>3.8378062792276582E-2</v>
      </c>
      <c r="AL167" s="54">
        <f t="shared" si="623"/>
        <v>3.994485501648766E-2</v>
      </c>
      <c r="AM167" s="54">
        <f t="shared" ref="AM167:AN167" si="624">AM164-AM165-AM166</f>
        <v>4.0618198682976392E-2</v>
      </c>
      <c r="AN167" s="54">
        <f t="shared" si="624"/>
        <v>4.1596653552591539E-2</v>
      </c>
      <c r="AO167" s="78"/>
    </row>
    <row r="168" spans="1:43" x14ac:dyDescent="0.35">
      <c r="A168" s="1" t="s">
        <v>89</v>
      </c>
      <c r="B168" s="19">
        <f t="shared" ref="B168:G168" si="625">B151/B153</f>
        <v>3.4367952960707155</v>
      </c>
      <c r="C168" s="19">
        <f t="shared" si="625"/>
        <v>3.7270434296589627</v>
      </c>
      <c r="D168" s="19">
        <f t="shared" si="625"/>
        <v>4.5365926149578488</v>
      </c>
      <c r="E168" s="19">
        <f t="shared" si="625"/>
        <v>4.0943535654119563</v>
      </c>
      <c r="F168" s="19">
        <f t="shared" si="625"/>
        <v>3.4530989827435015</v>
      </c>
      <c r="G168" s="19">
        <f t="shared" si="625"/>
        <v>3.2590477106032436</v>
      </c>
      <c r="H168" s="19">
        <f t="shared" ref="H168:I168" si="626">H151/H153</f>
        <v>3.496517865989742</v>
      </c>
      <c r="I168" s="19">
        <f t="shared" si="626"/>
        <v>4.1314151127341567</v>
      </c>
      <c r="J168" s="19">
        <f t="shared" ref="J168:K168" si="627">J151/J153</f>
        <v>4.6837646601692473</v>
      </c>
      <c r="K168" s="19">
        <f t="shared" si="627"/>
        <v>3.9806517209447572</v>
      </c>
      <c r="L168" s="19"/>
      <c r="P168" s="19">
        <f t="shared" ref="P168:W168" si="628">P151/P153</f>
        <v>3.7664052900692631</v>
      </c>
      <c r="Q168" s="19">
        <f t="shared" si="628"/>
        <v>3.7851312677527571</v>
      </c>
      <c r="R168" s="19">
        <f t="shared" si="628"/>
        <v>3.7166770270991414</v>
      </c>
      <c r="S168" s="19">
        <f t="shared" si="628"/>
        <v>3.4451930500603205</v>
      </c>
      <c r="T168" s="19">
        <f t="shared" si="628"/>
        <v>3.2483237764434785</v>
      </c>
      <c r="U168" s="19">
        <f t="shared" si="628"/>
        <v>3.1981397606626776</v>
      </c>
      <c r="V168" s="19">
        <f>V151/V153</f>
        <v>3.1161666518653668</v>
      </c>
      <c r="W168" s="19">
        <f t="shared" si="628"/>
        <v>3.1613942820155851</v>
      </c>
      <c r="X168" s="19">
        <f t="shared" ref="X168:Y168" si="629">X151/X153</f>
        <v>3.3149210115173449</v>
      </c>
      <c r="Y168" s="19">
        <f t="shared" si="629"/>
        <v>3.4559944953131696</v>
      </c>
      <c r="Z168" s="19">
        <f t="shared" ref="Z168:AA168" si="630">Z151/Z153</f>
        <v>3.6418601441081391</v>
      </c>
      <c r="AA168" s="19">
        <f t="shared" si="630"/>
        <v>3.7268190064753632</v>
      </c>
      <c r="AB168" s="19">
        <f t="shared" ref="AB168:AC168" si="631">AB151/AB153</f>
        <v>3.8929466197018381</v>
      </c>
      <c r="AC168" s="19">
        <f t="shared" si="631"/>
        <v>4.1028577839853364</v>
      </c>
      <c r="AD168" s="19">
        <f t="shared" ref="AD168" si="632">AD151/AD153</f>
        <v>4.2848869533919007</v>
      </c>
      <c r="AE168" s="19">
        <f t="shared" ref="AE168:AJ168" si="633">AE151/AE153</f>
        <v>4.4634753324413481</v>
      </c>
      <c r="AF168" s="19">
        <f t="shared" si="633"/>
        <v>4.5871265971484432</v>
      </c>
      <c r="AG168" s="19">
        <f t="shared" si="633"/>
        <v>4.8113644404577256</v>
      </c>
      <c r="AH168" s="19">
        <f t="shared" si="633"/>
        <v>4.912354003520008</v>
      </c>
      <c r="AI168" s="19">
        <f t="shared" si="633"/>
        <v>4.8645760198121071</v>
      </c>
      <c r="AJ168" s="19">
        <f t="shared" si="633"/>
        <v>4.0594014329413408</v>
      </c>
      <c r="AK168" s="19">
        <f t="shared" ref="AK168:AL168" si="634">AK151/AK153</f>
        <v>3.4924581411297999</v>
      </c>
      <c r="AL168" s="19">
        <f t="shared" si="634"/>
        <v>3.4264425644244714</v>
      </c>
      <c r="AM168" s="19">
        <f t="shared" ref="AM168:AN168" si="635">AM151/AM153</f>
        <v>3.4478731996506924</v>
      </c>
      <c r="AN168" s="19">
        <f t="shared" si="635"/>
        <v>3.4780137013809416</v>
      </c>
    </row>
    <row r="169" spans="1:43" s="2" customFormat="1" x14ac:dyDescent="0.35">
      <c r="A169" s="2" t="s">
        <v>127</v>
      </c>
      <c r="B169" s="13">
        <f t="shared" ref="B169:G169" si="636">B167*B168</f>
        <v>2.901277892097319E-2</v>
      </c>
      <c r="C169" s="13">
        <f t="shared" si="636"/>
        <v>5.0654476996325151E-2</v>
      </c>
      <c r="D169" s="13">
        <f t="shared" si="636"/>
        <v>0.107855393949115</v>
      </c>
      <c r="E169" s="13">
        <f t="shared" si="636"/>
        <v>0.10926819619981498</v>
      </c>
      <c r="F169" s="13">
        <f t="shared" si="636"/>
        <v>8.6554314253993819E-2</v>
      </c>
      <c r="G169" s="13">
        <f t="shared" si="636"/>
        <v>0.12598756764880703</v>
      </c>
      <c r="H169" s="13">
        <f t="shared" ref="H169:I169" si="637">H167*H168</f>
        <v>0.13464487423268007</v>
      </c>
      <c r="I169" s="13">
        <f t="shared" si="637"/>
        <v>0.15523262780972183</v>
      </c>
      <c r="J169" s="13">
        <f t="shared" ref="J169:K169" si="638">J167*J168</f>
        <v>0.16458633396851496</v>
      </c>
      <c r="K169" s="13">
        <f t="shared" si="638"/>
        <v>0.15713784932757058</v>
      </c>
      <c r="L169" s="13"/>
      <c r="P169" s="13">
        <f t="shared" ref="P169:W169" si="639">P167*P168</f>
        <v>0.16206818036349294</v>
      </c>
      <c r="Q169" s="13">
        <f t="shared" si="639"/>
        <v>5.8487889744574514E-2</v>
      </c>
      <c r="R169" s="12">
        <f t="shared" si="639"/>
        <v>6.1187608441997728E-2</v>
      </c>
      <c r="S169" s="13">
        <f t="shared" si="639"/>
        <v>0.10122150920671666</v>
      </c>
      <c r="T169" s="13">
        <f t="shared" si="639"/>
        <v>0.10038147734993873</v>
      </c>
      <c r="U169" s="12">
        <f t="shared" si="639"/>
        <v>0.1246326327661017</v>
      </c>
      <c r="V169" s="12">
        <f>V167*V168</f>
        <v>0.1236231427733329</v>
      </c>
      <c r="W169" s="12">
        <f t="shared" si="639"/>
        <v>0.15614443515908927</v>
      </c>
      <c r="X169" s="12">
        <f t="shared" ref="X169:Y169" si="640">X167*X168</f>
        <v>0.12805323328354579</v>
      </c>
      <c r="Y169" s="12">
        <f t="shared" si="640"/>
        <v>0.13103568992678516</v>
      </c>
      <c r="Z169" s="12">
        <f t="shared" ref="Z169" si="641">Z167*Z168</f>
        <v>0.13685235278683508</v>
      </c>
      <c r="AA169" s="12">
        <f t="shared" ref="AA169:AF169" si="642">AA167*AA168</f>
        <v>0.14365438855934179</v>
      </c>
      <c r="AB169" s="12">
        <f t="shared" si="642"/>
        <v>0.15004866617769844</v>
      </c>
      <c r="AC169" s="12">
        <f t="shared" si="642"/>
        <v>0.1558348957088157</v>
      </c>
      <c r="AD169" s="12">
        <f t="shared" si="642"/>
        <v>0.15849247059722424</v>
      </c>
      <c r="AE169" s="12">
        <f t="shared" si="642"/>
        <v>0.16077089747426662</v>
      </c>
      <c r="AF169" s="12">
        <f t="shared" si="642"/>
        <v>0.16294499576012175</v>
      </c>
      <c r="AG169" s="12">
        <f t="shared" ref="AG169:AH169" si="643">AG167*AG168</f>
        <v>0.16479461650072538</v>
      </c>
      <c r="AH169" s="12">
        <f t="shared" si="643"/>
        <v>0.16583888851518483</v>
      </c>
      <c r="AI169" s="12">
        <f t="shared" ref="AI169:AJ169" si="644">AI167*AI168</f>
        <v>0.16990245077047214</v>
      </c>
      <c r="AJ169" s="12">
        <f t="shared" si="644"/>
        <v>0.14916390844670055</v>
      </c>
      <c r="AK169" s="12">
        <f t="shared" ref="AK169:AL169" si="645">AK167*AK168</f>
        <v>0.13403377783967702</v>
      </c>
      <c r="AL169" s="12">
        <f t="shared" si="645"/>
        <v>0.13686875145825769</v>
      </c>
      <c r="AM169" s="12">
        <f t="shared" ref="AM169:AN169" si="646">AM167*AM168</f>
        <v>0.14004639865712135</v>
      </c>
      <c r="AN169" s="12">
        <f t="shared" si="646"/>
        <v>0.1446737309875096</v>
      </c>
      <c r="AO169" s="108"/>
      <c r="AP169" s="69"/>
      <c r="AQ169" s="69"/>
    </row>
    <row r="170" spans="1:43" s="2" customFormat="1" x14ac:dyDescent="0.35">
      <c r="A170" s="2" t="s">
        <v>208</v>
      </c>
      <c r="B170" s="13"/>
      <c r="C170" s="13"/>
      <c r="D170" s="13"/>
      <c r="E170" s="13"/>
      <c r="F170" s="13">
        <f t="shared" ref="F170:K170" si="647">F72/F151</f>
        <v>2.5065691625562981E-2</v>
      </c>
      <c r="G170" s="13">
        <f t="shared" si="647"/>
        <v>3.616234782617727E-2</v>
      </c>
      <c r="H170" s="13">
        <f t="shared" si="647"/>
        <v>3.8508275774122726E-2</v>
      </c>
      <c r="I170" s="13">
        <f t="shared" si="647"/>
        <v>3.7573718344412359E-2</v>
      </c>
      <c r="J170" s="13">
        <f t="shared" si="647"/>
        <v>3.513975314946069E-2</v>
      </c>
      <c r="K170" s="13">
        <f t="shared" si="647"/>
        <v>3.9475407632566233E-2</v>
      </c>
      <c r="L170" s="13"/>
      <c r="P170" s="13"/>
      <c r="Q170" s="13"/>
      <c r="R170" s="34"/>
      <c r="S170" s="13"/>
      <c r="T170" s="13"/>
      <c r="U170" s="13">
        <f>U72/U151*4</f>
        <v>3.7432974514165329E-2</v>
      </c>
      <c r="V170" s="34"/>
      <c r="W170" s="13">
        <f t="shared" ref="W170:AD170" si="648">W72/W151*4</f>
        <v>3.9532989633617205E-2</v>
      </c>
      <c r="X170" s="13">
        <f t="shared" si="648"/>
        <v>3.8629346774369071E-2</v>
      </c>
      <c r="Y170" s="13">
        <f t="shared" si="648"/>
        <v>3.7915479930447984E-2</v>
      </c>
      <c r="Z170" s="13">
        <f t="shared" si="648"/>
        <v>3.7577596989339927E-2</v>
      </c>
      <c r="AA170" s="13">
        <f t="shared" si="648"/>
        <v>3.8546113538044553E-2</v>
      </c>
      <c r="AB170" s="13">
        <f t="shared" si="648"/>
        <v>3.8543725572376515E-2</v>
      </c>
      <c r="AC170" s="13">
        <f t="shared" si="648"/>
        <v>3.7982036890746057E-2</v>
      </c>
      <c r="AD170" s="13">
        <f t="shared" si="648"/>
        <v>3.6988716930270983E-2</v>
      </c>
      <c r="AE170" s="13">
        <f t="shared" ref="AE170:AF170" si="649">AE72/AE151*4</f>
        <v>3.6019219442248195E-2</v>
      </c>
      <c r="AF170" s="13">
        <f t="shared" si="649"/>
        <v>3.5522236482728738E-2</v>
      </c>
      <c r="AG170" s="13">
        <f t="shared" ref="AG170:AH170" si="650">AG72/AG151*4</f>
        <v>3.4251119103554703E-2</v>
      </c>
      <c r="AH170" s="13">
        <f t="shared" si="650"/>
        <v>3.3759555682744143E-2</v>
      </c>
      <c r="AI170" s="13">
        <f t="shared" ref="AI170:AJ170" si="651">AI72/AI151*4</f>
        <v>3.4926466372095996E-2</v>
      </c>
      <c r="AJ170" s="13">
        <f t="shared" si="651"/>
        <v>3.6745296298183572E-2</v>
      </c>
      <c r="AK170" s="13">
        <f t="shared" ref="AK170:AL170" si="652">AK72/AK151*4</f>
        <v>3.8378062792276582E-2</v>
      </c>
      <c r="AL170" s="13">
        <f t="shared" si="652"/>
        <v>3.9944855016487653E-2</v>
      </c>
      <c r="AM170" s="13">
        <f t="shared" ref="AM170:AN170" si="653">AM72/AM151*4</f>
        <v>4.0618198682976392E-2</v>
      </c>
      <c r="AN170" s="13">
        <f t="shared" si="653"/>
        <v>4.1596653552591532E-2</v>
      </c>
      <c r="AO170" s="69"/>
      <c r="AP170" s="69"/>
      <c r="AQ170" s="69"/>
    </row>
    <row r="171" spans="1:43" s="2" customFormat="1" x14ac:dyDescent="0.35">
      <c r="A171" s="2" t="s">
        <v>209</v>
      </c>
      <c r="B171" s="13"/>
      <c r="C171" s="13"/>
      <c r="D171" s="13"/>
      <c r="E171" s="13"/>
      <c r="F171" s="13">
        <f t="shared" ref="F171:K171" si="654">F72/F153</f>
        <v>8.6554314253993833E-2</v>
      </c>
      <c r="G171" s="13">
        <f t="shared" si="654"/>
        <v>0.11785481689294121</v>
      </c>
      <c r="H171" s="13">
        <f t="shared" si="654"/>
        <v>0.1346448742326801</v>
      </c>
      <c r="I171" s="13">
        <f t="shared" si="654"/>
        <v>0.15523262780972183</v>
      </c>
      <c r="J171" s="13">
        <f t="shared" si="654"/>
        <v>0.16458633396851499</v>
      </c>
      <c r="K171" s="13">
        <f t="shared" si="654"/>
        <v>0.15713784932757058</v>
      </c>
      <c r="L171" s="13"/>
      <c r="P171" s="13"/>
      <c r="Q171" s="13"/>
      <c r="R171" s="34"/>
      <c r="S171" s="13"/>
      <c r="T171" s="13"/>
      <c r="U171" s="13">
        <f>U72/U153*4</f>
        <v>0.1197158841536248</v>
      </c>
      <c r="V171" s="34"/>
      <c r="W171" s="13">
        <f t="shared" ref="W171:AD171" si="655">W72/W153*4</f>
        <v>0.12497936737869883</v>
      </c>
      <c r="X171" s="13">
        <f t="shared" si="655"/>
        <v>0.12805323328354581</v>
      </c>
      <c r="Y171" s="13">
        <f t="shared" si="655"/>
        <v>0.13103568992678519</v>
      </c>
      <c r="Z171" s="13">
        <f t="shared" si="655"/>
        <v>0.13685235278683508</v>
      </c>
      <c r="AA171" s="13">
        <f t="shared" si="655"/>
        <v>0.14365438855934176</v>
      </c>
      <c r="AB171" s="13">
        <f t="shared" si="655"/>
        <v>0.15004866617769844</v>
      </c>
      <c r="AC171" s="13">
        <f t="shared" si="655"/>
        <v>0.15583489570881565</v>
      </c>
      <c r="AD171" s="13">
        <f t="shared" si="655"/>
        <v>0.15849247059722424</v>
      </c>
      <c r="AE171" s="13">
        <f t="shared" ref="AE171:AF171" si="656">AE72/AE153*4</f>
        <v>0.16077089747426662</v>
      </c>
      <c r="AF171" s="13">
        <f t="shared" si="656"/>
        <v>0.16294499576012172</v>
      </c>
      <c r="AG171" s="13">
        <f t="shared" ref="AG171:AH171" si="657">AG72/AG153*4</f>
        <v>0.16479461650072535</v>
      </c>
      <c r="AH171" s="13">
        <f t="shared" si="657"/>
        <v>0.16583888851518483</v>
      </c>
      <c r="AI171" s="13">
        <f t="shared" ref="AI171:AJ171" si="658">AI72/AI153*4</f>
        <v>0.16990245077047214</v>
      </c>
      <c r="AJ171" s="13">
        <f t="shared" si="658"/>
        <v>0.14916390844670052</v>
      </c>
      <c r="AK171" s="13">
        <f t="shared" ref="AK171:AL171" si="659">AK72/AK153*4</f>
        <v>0.13403377783967702</v>
      </c>
      <c r="AL171" s="13">
        <f t="shared" si="659"/>
        <v>0.13686875145825766</v>
      </c>
      <c r="AM171" s="13">
        <f t="shared" ref="AM171:AN171" si="660">AM72/AM153*4</f>
        <v>0.14004639865712135</v>
      </c>
      <c r="AN171" s="13">
        <f t="shared" si="660"/>
        <v>0.14467373098750957</v>
      </c>
      <c r="AO171" s="69"/>
      <c r="AP171" s="69"/>
      <c r="AQ171" s="69"/>
    </row>
    <row r="172" spans="1:43" x14ac:dyDescent="0.35">
      <c r="W172" s="7"/>
      <c r="X172" s="7"/>
      <c r="Y172" s="7"/>
      <c r="Z172" s="7"/>
      <c r="AA172" s="7"/>
      <c r="AB172" s="7"/>
      <c r="AC172" s="7"/>
      <c r="AD172" s="7"/>
      <c r="AE172" s="7"/>
      <c r="AF172" s="7"/>
      <c r="AG172" s="7"/>
      <c r="AH172" s="7"/>
      <c r="AI172" s="7"/>
      <c r="AJ172" s="7"/>
      <c r="AK172" s="7"/>
      <c r="AL172" s="7"/>
      <c r="AM172" s="7"/>
      <c r="AN172" s="7"/>
    </row>
    <row r="173" spans="1:43" s="5" customFormat="1" x14ac:dyDescent="0.35">
      <c r="A173" s="5" t="s">
        <v>140</v>
      </c>
      <c r="B173" s="22" t="str">
        <f t="shared" ref="B173:K173" si="661">B$1</f>
        <v>FY17</v>
      </c>
      <c r="C173" s="22" t="str">
        <f t="shared" si="661"/>
        <v>FY18</v>
      </c>
      <c r="D173" s="22" t="str">
        <f t="shared" si="661"/>
        <v>FY19</v>
      </c>
      <c r="E173" s="22" t="str">
        <f t="shared" si="661"/>
        <v>FY20</v>
      </c>
      <c r="F173" s="22" t="str">
        <f t="shared" si="661"/>
        <v>FY21</v>
      </c>
      <c r="G173" s="22" t="str">
        <f t="shared" si="661"/>
        <v>FY22</v>
      </c>
      <c r="H173" s="22" t="str">
        <f t="shared" si="661"/>
        <v>FY23</v>
      </c>
      <c r="I173" s="22" t="str">
        <f t="shared" si="661"/>
        <v>FY24</v>
      </c>
      <c r="J173" s="22" t="str">
        <f t="shared" si="661"/>
        <v>FY25</v>
      </c>
      <c r="K173" s="22" t="str">
        <f t="shared" si="661"/>
        <v>FY26</v>
      </c>
      <c r="L173" s="22"/>
      <c r="P173" s="6" t="str">
        <f t="shared" ref="P173:AP173" si="662">P$1</f>
        <v>Q1FY21</v>
      </c>
      <c r="Q173" s="6" t="str">
        <f t="shared" si="662"/>
        <v>Q2FY21</v>
      </c>
      <c r="R173" s="79" t="str">
        <f t="shared" si="662"/>
        <v>Q3FY21</v>
      </c>
      <c r="S173" s="6" t="str">
        <f t="shared" si="662"/>
        <v>Q4FY21</v>
      </c>
      <c r="T173" s="6" t="str">
        <f t="shared" si="662"/>
        <v>Q1FY22</v>
      </c>
      <c r="U173" s="79" t="str">
        <f t="shared" si="662"/>
        <v>Q2FY22</v>
      </c>
      <c r="V173" s="79" t="str">
        <f t="shared" si="662"/>
        <v>Q3FY22</v>
      </c>
      <c r="W173" s="79" t="str">
        <f t="shared" si="662"/>
        <v>Q4FY22</v>
      </c>
      <c r="X173" s="79" t="str">
        <f t="shared" si="662"/>
        <v>Q1FY23</v>
      </c>
      <c r="Y173" s="79" t="str">
        <f t="shared" si="662"/>
        <v>Q2FY23</v>
      </c>
      <c r="Z173" s="79" t="str">
        <f t="shared" si="662"/>
        <v>Q3FY23</v>
      </c>
      <c r="AA173" s="79" t="str">
        <f t="shared" si="662"/>
        <v>Q4FY23</v>
      </c>
      <c r="AB173" s="79" t="str">
        <f t="shared" si="662"/>
        <v>Q1FY24</v>
      </c>
      <c r="AC173" s="79" t="str">
        <f t="shared" si="662"/>
        <v>Q2FY24</v>
      </c>
      <c r="AD173" s="79" t="str">
        <f t="shared" si="662"/>
        <v>Q3FY24</v>
      </c>
      <c r="AE173" s="79" t="str">
        <f t="shared" si="662"/>
        <v>Q4FY24</v>
      </c>
      <c r="AF173" s="79" t="str">
        <f t="shared" si="662"/>
        <v>Q1FY25</v>
      </c>
      <c r="AG173" s="79" t="str">
        <f t="shared" si="662"/>
        <v>Q2FY25</v>
      </c>
      <c r="AH173" s="79" t="str">
        <f t="shared" si="662"/>
        <v>Q3FY25</v>
      </c>
      <c r="AI173" s="79" t="str">
        <f t="shared" si="662"/>
        <v>Q4FY25</v>
      </c>
      <c r="AJ173" s="79" t="str">
        <f t="shared" si="662"/>
        <v>Q1FY26</v>
      </c>
      <c r="AK173" s="79" t="str">
        <f t="shared" si="662"/>
        <v>Q2FY26</v>
      </c>
      <c r="AL173" s="79" t="str">
        <f t="shared" si="662"/>
        <v>Q3FY26</v>
      </c>
      <c r="AM173" s="79" t="str">
        <f t="shared" si="662"/>
        <v>Q4FY26</v>
      </c>
      <c r="AN173" s="79" t="str">
        <f t="shared" si="662"/>
        <v>Q1FY27</v>
      </c>
      <c r="AO173" s="6" t="str">
        <f t="shared" si="662"/>
        <v>y-o-y</v>
      </c>
      <c r="AP173" s="6" t="str">
        <f t="shared" si="662"/>
        <v>q-o-q</v>
      </c>
      <c r="AQ173" s="6"/>
    </row>
    <row r="174" spans="1:43" s="2" customFormat="1" x14ac:dyDescent="0.35">
      <c r="A174" s="2" t="s">
        <v>97</v>
      </c>
      <c r="B174" s="4" t="str">
        <f t="shared" ref="B174:J174" si="663">B1</f>
        <v>FY17</v>
      </c>
      <c r="C174" s="4" t="str">
        <f t="shared" si="663"/>
        <v>FY18</v>
      </c>
      <c r="D174" s="4" t="str">
        <f t="shared" si="663"/>
        <v>FY19</v>
      </c>
      <c r="E174" s="4" t="str">
        <f t="shared" si="663"/>
        <v>FY20</v>
      </c>
      <c r="F174" s="4" t="str">
        <f t="shared" si="663"/>
        <v>FY21</v>
      </c>
      <c r="G174" s="4" t="str">
        <f t="shared" si="663"/>
        <v>FY22</v>
      </c>
      <c r="H174" s="4" t="str">
        <f t="shared" si="663"/>
        <v>FY23</v>
      </c>
      <c r="I174" s="4" t="str">
        <f t="shared" si="663"/>
        <v>FY24</v>
      </c>
      <c r="J174" s="4" t="str">
        <f t="shared" si="663"/>
        <v>FY25</v>
      </c>
      <c r="K174" s="4" t="str">
        <f t="shared" ref="K174" si="664">K1</f>
        <v>FY26</v>
      </c>
      <c r="L174" s="4"/>
      <c r="P174" s="4"/>
      <c r="Q174" s="4"/>
      <c r="R174" s="34"/>
      <c r="S174" s="4"/>
      <c r="T174" s="4"/>
      <c r="U174" s="34"/>
      <c r="V174" s="34"/>
      <c r="W174" s="34"/>
      <c r="X174" s="34"/>
      <c r="Y174" s="34"/>
      <c r="Z174" s="34"/>
      <c r="AA174" s="34"/>
      <c r="AB174" s="34"/>
      <c r="AC174" s="34"/>
      <c r="AD174" s="34"/>
      <c r="AE174" s="34"/>
      <c r="AF174" s="34"/>
      <c r="AG174" s="34"/>
      <c r="AH174" s="34"/>
      <c r="AI174" s="34"/>
      <c r="AJ174" s="34"/>
      <c r="AK174" s="34"/>
      <c r="AL174" s="34"/>
      <c r="AM174" s="34"/>
      <c r="AN174" s="34"/>
      <c r="AO174" s="69"/>
      <c r="AP174" s="69"/>
      <c r="AQ174" s="69"/>
    </row>
    <row r="175" spans="1:43" x14ac:dyDescent="0.35">
      <c r="A175" s="1" t="s">
        <v>0</v>
      </c>
      <c r="B175" s="26">
        <v>8196.7800000000007</v>
      </c>
      <c r="C175" s="26">
        <v>13022.14</v>
      </c>
      <c r="D175" s="26">
        <v>22486.95</v>
      </c>
      <c r="E175" s="26">
        <v>33230.639999999999</v>
      </c>
      <c r="F175" s="26">
        <v>38258.51</v>
      </c>
      <c r="G175" s="26">
        <v>48843.519999999997</v>
      </c>
      <c r="H175" s="26">
        <f>AA175</f>
        <v>62903.83</v>
      </c>
      <c r="I175" s="26">
        <f>AE175</f>
        <v>82938.05</v>
      </c>
      <c r="J175" s="26">
        <f>AI175</f>
        <v>106404.52</v>
      </c>
      <c r="K175" s="26">
        <f>AM175</f>
        <v>132114.47</v>
      </c>
      <c r="L175" s="30"/>
      <c r="P175" s="26">
        <v>33308.239999999998</v>
      </c>
      <c r="Q175" s="26">
        <v>34348.949999999997</v>
      </c>
      <c r="R175" s="26">
        <v>36408.730000000003</v>
      </c>
      <c r="S175" s="26">
        <f>F175</f>
        <v>38258.51</v>
      </c>
      <c r="T175" s="26">
        <v>39674.839999999997</v>
      </c>
      <c r="U175" s="26">
        <v>42497.17</v>
      </c>
      <c r="V175" s="26">
        <v>45699.93</v>
      </c>
      <c r="W175" s="26">
        <f>G175</f>
        <v>48843.519999999997</v>
      </c>
      <c r="X175" s="26">
        <v>52534.68</v>
      </c>
      <c r="Y175" s="26">
        <v>55873.08</v>
      </c>
      <c r="Z175" s="26">
        <v>59489.46</v>
      </c>
      <c r="AA175" s="26">
        <v>62903.83</v>
      </c>
      <c r="AB175" s="26">
        <v>67648.47</v>
      </c>
      <c r="AC175" s="26">
        <v>72417.19</v>
      </c>
      <c r="AD175" s="26">
        <v>77552.23</v>
      </c>
      <c r="AE175" s="26">
        <v>82938.05</v>
      </c>
      <c r="AF175" s="26">
        <v>89127.94</v>
      </c>
      <c r="AG175" s="26">
        <v>95169.3</v>
      </c>
      <c r="AH175" s="26">
        <v>100566.88</v>
      </c>
      <c r="AI175" s="26">
        <v>106404.52</v>
      </c>
      <c r="AJ175" s="26">
        <v>112395.24</v>
      </c>
      <c r="AK175" s="26">
        <v>117861.35</v>
      </c>
      <c r="AL175" s="26">
        <v>124054.54</v>
      </c>
      <c r="AM175" s="26">
        <v>132114.47</v>
      </c>
      <c r="AN175" s="26">
        <v>141397.1</v>
      </c>
      <c r="AO175" s="68">
        <f>IFERROR(AN175/AJ175-1,"")</f>
        <v>0.25803459292404196</v>
      </c>
      <c r="AP175" s="68">
        <f>IFERROR(AN175/AM175-1,"")</f>
        <v>7.0262023531563189E-2</v>
      </c>
      <c r="AQ175" s="74"/>
    </row>
    <row r="176" spans="1:43" x14ac:dyDescent="0.35">
      <c r="A176" s="1" t="s">
        <v>98</v>
      </c>
      <c r="B176" s="26">
        <v>42.42</v>
      </c>
      <c r="C176" s="26">
        <v>73.86</v>
      </c>
      <c r="D176" s="26">
        <v>249.86</v>
      </c>
      <c r="E176" s="26">
        <v>347.45</v>
      </c>
      <c r="F176" s="26">
        <v>377.66</v>
      </c>
      <c r="G176" s="26">
        <v>519.86</v>
      </c>
      <c r="H176" s="26">
        <f t="shared" ref="H176:H178" si="665">AA176</f>
        <v>691.85</v>
      </c>
      <c r="I176" s="26">
        <f t="shared" ref="I176:I178" si="666">AE176</f>
        <v>963.19</v>
      </c>
      <c r="J176" s="26">
        <f t="shared" ref="J176:J178" si="667">AI176</f>
        <v>1146.3399999999999</v>
      </c>
      <c r="K176" s="26">
        <f>AM176</f>
        <v>1297.72</v>
      </c>
      <c r="L176" s="30"/>
      <c r="P176" s="26">
        <v>350.29</v>
      </c>
      <c r="Q176" s="26">
        <v>350.49</v>
      </c>
      <c r="R176" s="26">
        <v>354.66</v>
      </c>
      <c r="S176" s="26">
        <f>F176</f>
        <v>377.66</v>
      </c>
      <c r="T176" s="26">
        <v>391.63</v>
      </c>
      <c r="U176" s="26">
        <v>423.37</v>
      </c>
      <c r="V176" s="26">
        <v>467.28</v>
      </c>
      <c r="W176" s="26">
        <f>G176</f>
        <v>519.86</v>
      </c>
      <c r="X176" s="26">
        <v>503.85</v>
      </c>
      <c r="Y176" s="26">
        <v>543.54</v>
      </c>
      <c r="Z176" s="26">
        <v>625.1</v>
      </c>
      <c r="AA176" s="26">
        <v>691.85</v>
      </c>
      <c r="AB176" s="26">
        <v>751.81</v>
      </c>
      <c r="AC176" s="26">
        <v>814.94</v>
      </c>
      <c r="AD176" s="26">
        <v>908.18</v>
      </c>
      <c r="AE176" s="26">
        <v>963.19</v>
      </c>
      <c r="AF176" s="26">
        <v>1004.69</v>
      </c>
      <c r="AG176" s="26">
        <v>1046.53</v>
      </c>
      <c r="AH176" s="26">
        <v>1072</v>
      </c>
      <c r="AI176" s="26">
        <v>1146.3399999999999</v>
      </c>
      <c r="AJ176" s="26">
        <v>1179.1199999999999</v>
      </c>
      <c r="AK176" s="26">
        <v>1235.95</v>
      </c>
      <c r="AL176" s="26">
        <v>1257.5999999999999</v>
      </c>
      <c r="AM176" s="26">
        <v>1297.72</v>
      </c>
      <c r="AN176" s="26">
        <v>1377.66</v>
      </c>
      <c r="AO176" s="68">
        <f>IFERROR(AN176/AJ176-1,"")</f>
        <v>0.16837980867087343</v>
      </c>
      <c r="AP176" s="68">
        <f>IFERROR(AN176/AM176-1,"")</f>
        <v>6.1600345220848896E-2</v>
      </c>
      <c r="AQ176" s="74"/>
    </row>
    <row r="177" spans="1:43" x14ac:dyDescent="0.35">
      <c r="A177" s="1" t="s">
        <v>99</v>
      </c>
      <c r="B177" s="26">
        <v>233.96</v>
      </c>
      <c r="C177" s="26">
        <v>287.39999999999998</v>
      </c>
      <c r="D177" s="26">
        <v>858.27</v>
      </c>
      <c r="E177" s="26">
        <v>1843.31</v>
      </c>
      <c r="F177" s="26">
        <v>2296.96</v>
      </c>
      <c r="G177" s="26">
        <v>4213.53</v>
      </c>
      <c r="H177" s="26">
        <f t="shared" si="665"/>
        <v>8214.4</v>
      </c>
      <c r="I177" s="26">
        <f t="shared" si="666"/>
        <v>13019.33</v>
      </c>
      <c r="J177" s="26">
        <f t="shared" si="667"/>
        <v>19576.310000000001</v>
      </c>
      <c r="K177" s="26">
        <f>AM177</f>
        <v>25364.44</v>
      </c>
      <c r="L177" s="30"/>
      <c r="P177" s="26">
        <v>1831.14</v>
      </c>
      <c r="Q177" s="26">
        <v>1897.96</v>
      </c>
      <c r="R177" s="26">
        <v>2045.06</v>
      </c>
      <c r="S177" s="26">
        <f>F177</f>
        <v>2296.96</v>
      </c>
      <c r="T177" s="26">
        <v>2467.36</v>
      </c>
      <c r="U177" s="26">
        <v>2935.9</v>
      </c>
      <c r="V177" s="26">
        <v>3511.51</v>
      </c>
      <c r="W177" s="26">
        <f>G177</f>
        <v>4213.53</v>
      </c>
      <c r="X177" s="26">
        <v>5068.82</v>
      </c>
      <c r="Y177" s="26">
        <v>6137.08</v>
      </c>
      <c r="Z177" s="26">
        <v>7211.57</v>
      </c>
      <c r="AA177" s="26">
        <v>8214.4</v>
      </c>
      <c r="AB177" s="26">
        <v>9200.57</v>
      </c>
      <c r="AC177" s="26">
        <v>10283.83</v>
      </c>
      <c r="AD177" s="26">
        <v>11598.18</v>
      </c>
      <c r="AE177" s="26">
        <v>13019.33</v>
      </c>
      <c r="AF177" s="26">
        <v>14625.35</v>
      </c>
      <c r="AG177" s="26">
        <v>16077.98</v>
      </c>
      <c r="AH177" s="26">
        <v>17855.169999999998</v>
      </c>
      <c r="AI177" s="26">
        <v>19576.310000000001</v>
      </c>
      <c r="AJ177" s="26">
        <v>21212.62</v>
      </c>
      <c r="AK177" s="26">
        <v>22683.54</v>
      </c>
      <c r="AL177" s="26">
        <v>23936.59</v>
      </c>
      <c r="AM177" s="26">
        <v>25364.44</v>
      </c>
      <c r="AN177" s="26">
        <v>26604.02</v>
      </c>
      <c r="AO177" s="68">
        <f>IFERROR(AN177/AJ177-1,"")</f>
        <v>0.25416002360858769</v>
      </c>
      <c r="AP177" s="68">
        <f>IFERROR(AN177/AM177-1,"")</f>
        <v>4.8870781298542498E-2</v>
      </c>
      <c r="AQ177" s="74"/>
    </row>
    <row r="178" spans="1:43" x14ac:dyDescent="0.35">
      <c r="A178" s="1" t="s">
        <v>6</v>
      </c>
      <c r="B178" s="26">
        <v>0</v>
      </c>
      <c r="C178" s="26">
        <v>175.92</v>
      </c>
      <c r="D178" s="26">
        <v>840.66</v>
      </c>
      <c r="E178" s="26">
        <v>762.2</v>
      </c>
      <c r="F178" s="26">
        <v>477.59</v>
      </c>
      <c r="G178" s="26">
        <v>226.43</v>
      </c>
      <c r="H178" s="26">
        <f t="shared" si="665"/>
        <v>169.6</v>
      </c>
      <c r="I178" s="26">
        <f t="shared" si="666"/>
        <v>57.76</v>
      </c>
      <c r="J178" s="26">
        <f t="shared" si="667"/>
        <v>0</v>
      </c>
      <c r="K178" s="26">
        <f>AM178</f>
        <v>0</v>
      </c>
      <c r="L178" s="30"/>
      <c r="P178" s="26">
        <v>735.46</v>
      </c>
      <c r="Q178" s="26">
        <v>702.72</v>
      </c>
      <c r="R178" s="26">
        <v>598.02</v>
      </c>
      <c r="S178" s="26">
        <f>F178</f>
        <v>477.59</v>
      </c>
      <c r="T178" s="26">
        <v>408.85</v>
      </c>
      <c r="U178" s="26">
        <v>313.83999999999997</v>
      </c>
      <c r="V178" s="26">
        <v>261.76</v>
      </c>
      <c r="W178" s="26">
        <f>G178</f>
        <v>226.43</v>
      </c>
      <c r="X178" s="26">
        <v>211.48</v>
      </c>
      <c r="Y178" s="26">
        <v>200.67</v>
      </c>
      <c r="Z178" s="26">
        <v>185.65</v>
      </c>
      <c r="AA178" s="26">
        <v>169.6</v>
      </c>
      <c r="AB178" s="26">
        <v>158.07</v>
      </c>
      <c r="AC178" s="26">
        <v>138.49</v>
      </c>
      <c r="AD178" s="26">
        <v>78.849999999999994</v>
      </c>
      <c r="AE178" s="26">
        <v>57.76</v>
      </c>
      <c r="AF178" s="26">
        <v>22.59</v>
      </c>
      <c r="AG178" s="26">
        <v>0</v>
      </c>
      <c r="AH178" s="26">
        <v>0</v>
      </c>
      <c r="AI178" s="26">
        <v>0</v>
      </c>
      <c r="AJ178" s="26">
        <v>0</v>
      </c>
      <c r="AK178" s="26">
        <v>0</v>
      </c>
      <c r="AL178" s="26">
        <v>0</v>
      </c>
      <c r="AM178" s="26">
        <v>0</v>
      </c>
      <c r="AN178" s="26">
        <v>0</v>
      </c>
      <c r="AO178" s="68" t="str">
        <f>IFERROR(AN178/AJ178-1,"")</f>
        <v/>
      </c>
      <c r="AP178" s="68" t="str">
        <f>IFERROR(AN178/AM178-1,"")</f>
        <v/>
      </c>
      <c r="AQ178" s="74"/>
    </row>
    <row r="179" spans="1:43" s="2" customFormat="1" x14ac:dyDescent="0.35">
      <c r="A179" s="2" t="s">
        <v>35</v>
      </c>
      <c r="B179" s="4">
        <f t="shared" ref="B179:G179" si="668">SUM(B175:B178)</f>
        <v>8473.16</v>
      </c>
      <c r="C179" s="4">
        <f t="shared" si="668"/>
        <v>13559.32</v>
      </c>
      <c r="D179" s="4">
        <f t="shared" si="668"/>
        <v>24435.74</v>
      </c>
      <c r="E179" s="4">
        <f t="shared" si="668"/>
        <v>36183.599999999991</v>
      </c>
      <c r="F179" s="4">
        <f t="shared" si="668"/>
        <v>41410.720000000001</v>
      </c>
      <c r="G179" s="4">
        <f t="shared" si="668"/>
        <v>53803.34</v>
      </c>
      <c r="H179" s="4">
        <f t="shared" ref="H179:I179" si="669">SUM(H175:H178)</f>
        <v>71979.680000000008</v>
      </c>
      <c r="I179" s="4">
        <f t="shared" si="669"/>
        <v>96978.33</v>
      </c>
      <c r="J179" s="4">
        <f t="shared" ref="J179:K179" si="670">SUM(J175:J178)</f>
        <v>127127.17</v>
      </c>
      <c r="K179" s="4">
        <f t="shared" si="670"/>
        <v>158776.63</v>
      </c>
      <c r="L179" s="4"/>
      <c r="P179" s="4">
        <f t="shared" ref="P179:W179" si="671">SUM(P175:P178)</f>
        <v>36225.129999999997</v>
      </c>
      <c r="Q179" s="4">
        <f t="shared" si="671"/>
        <v>37300.119999999995</v>
      </c>
      <c r="R179" s="4">
        <f t="shared" si="671"/>
        <v>39406.47</v>
      </c>
      <c r="S179" s="4">
        <f t="shared" si="671"/>
        <v>41410.720000000001</v>
      </c>
      <c r="T179" s="4">
        <f t="shared" si="671"/>
        <v>42942.679999999993</v>
      </c>
      <c r="U179" s="4">
        <f t="shared" si="671"/>
        <v>46170.28</v>
      </c>
      <c r="V179" s="4">
        <f>SUM(V175:V178)</f>
        <v>49940.480000000003</v>
      </c>
      <c r="W179" s="4">
        <f t="shared" si="671"/>
        <v>53803.34</v>
      </c>
      <c r="X179" s="4">
        <f t="shared" ref="X179" si="672">SUM(X175:X178)</f>
        <v>58318.83</v>
      </c>
      <c r="Y179" s="4">
        <f t="shared" ref="Y179:AD179" si="673">SUM(Y175:Y178)</f>
        <v>62754.37</v>
      </c>
      <c r="Z179" s="4">
        <f t="shared" si="673"/>
        <v>67511.78</v>
      </c>
      <c r="AA179" s="4">
        <f t="shared" si="673"/>
        <v>71979.680000000008</v>
      </c>
      <c r="AB179" s="4">
        <f t="shared" si="673"/>
        <v>77758.920000000013</v>
      </c>
      <c r="AC179" s="4">
        <f t="shared" si="673"/>
        <v>83654.450000000012</v>
      </c>
      <c r="AD179" s="4">
        <f t="shared" si="673"/>
        <v>90137.44</v>
      </c>
      <c r="AE179" s="4">
        <f t="shared" ref="AE179:AI179" si="674">SUM(AE175:AE178)</f>
        <v>96978.33</v>
      </c>
      <c r="AF179" s="4">
        <f t="shared" si="674"/>
        <v>104780.57</v>
      </c>
      <c r="AG179" s="4">
        <f t="shared" si="674"/>
        <v>112293.81</v>
      </c>
      <c r="AH179" s="4">
        <f t="shared" si="674"/>
        <v>119494.05</v>
      </c>
      <c r="AI179" s="4">
        <f t="shared" si="674"/>
        <v>127127.17</v>
      </c>
      <c r="AJ179" s="4">
        <f>SUM(AJ175:AJ178)</f>
        <v>134786.98000000001</v>
      </c>
      <c r="AK179" s="4">
        <f>SUM(AK175:AK178)</f>
        <v>141780.84</v>
      </c>
      <c r="AL179" s="4">
        <f>SUM(AL175:AL178)</f>
        <v>149248.73000000001</v>
      </c>
      <c r="AM179" s="4">
        <f>SUM(AM175:AM178)</f>
        <v>158776.63</v>
      </c>
      <c r="AN179" s="4">
        <f>SUM(AN175:AN178)</f>
        <v>169378.78</v>
      </c>
      <c r="AO179" s="70">
        <f>IFERROR(AN179/AJ179-1,"")</f>
        <v>0.25664051527825604</v>
      </c>
      <c r="AP179" s="70">
        <f>IFERROR(AN179/AM179-1,"")</f>
        <v>6.6773995644069162E-2</v>
      </c>
      <c r="AQ179" s="75"/>
    </row>
    <row r="180" spans="1:43" s="2" customFormat="1" x14ac:dyDescent="0.35">
      <c r="A180" s="2" t="s">
        <v>137</v>
      </c>
      <c r="B180" s="12">
        <f t="shared" ref="B180:G180" si="675">B175/B179</f>
        <v>0.96738170883117991</v>
      </c>
      <c r="C180" s="12">
        <f t="shared" si="675"/>
        <v>0.96038296905744536</v>
      </c>
      <c r="D180" s="12">
        <f t="shared" si="675"/>
        <v>0.92024837389823266</v>
      </c>
      <c r="E180" s="12">
        <f t="shared" si="675"/>
        <v>0.91838954664544181</v>
      </c>
      <c r="F180" s="12">
        <f t="shared" si="675"/>
        <v>0.92387937229780115</v>
      </c>
      <c r="G180" s="12">
        <f t="shared" si="675"/>
        <v>0.90781576013682419</v>
      </c>
      <c r="H180" s="12">
        <f t="shared" ref="H180:I180" si="676">H175/H179</f>
        <v>0.87391094264381275</v>
      </c>
      <c r="I180" s="12">
        <f t="shared" si="676"/>
        <v>0.85522250176920966</v>
      </c>
      <c r="J180" s="12">
        <f t="shared" ref="J180:K180" si="677">J175/J179</f>
        <v>0.83699275300472753</v>
      </c>
      <c r="K180" s="12">
        <f t="shared" si="677"/>
        <v>0.83207755448645049</v>
      </c>
      <c r="L180" s="12"/>
      <c r="P180" s="12">
        <f t="shared" ref="P180:W180" si="678">P175/P179</f>
        <v>0.91947882588689123</v>
      </c>
      <c r="Q180" s="12">
        <f t="shared" si="678"/>
        <v>0.92088041539812748</v>
      </c>
      <c r="R180" s="12">
        <f t="shared" si="678"/>
        <v>0.92392772049868976</v>
      </c>
      <c r="S180" s="12">
        <f t="shared" si="678"/>
        <v>0.92387937229780115</v>
      </c>
      <c r="T180" s="12">
        <f t="shared" si="678"/>
        <v>0.92390228090095916</v>
      </c>
      <c r="U180" s="12">
        <f t="shared" si="678"/>
        <v>0.92044427714105259</v>
      </c>
      <c r="V180" s="12">
        <f>V175/V179</f>
        <v>0.91508792066075451</v>
      </c>
      <c r="W180" s="12">
        <f t="shared" si="678"/>
        <v>0.90781576013682419</v>
      </c>
      <c r="X180" s="12">
        <f t="shared" ref="X180:Y180" si="679">X175/X179</f>
        <v>0.90081848349838289</v>
      </c>
      <c r="Y180" s="12">
        <f t="shared" si="679"/>
        <v>0.89034564445472086</v>
      </c>
      <c r="Z180" s="12">
        <f t="shared" ref="Z180:AA180" si="680">Z175/Z179</f>
        <v>0.88117155257941648</v>
      </c>
      <c r="AA180" s="12">
        <f t="shared" si="680"/>
        <v>0.87391094264381275</v>
      </c>
      <c r="AB180" s="12">
        <f t="shared" ref="AB180" si="681">AB175/AB179</f>
        <v>0.86997697498885007</v>
      </c>
      <c r="AC180" s="12">
        <f t="shared" ref="AC180:AH180" si="682">AC175/AC179</f>
        <v>0.86567050527497336</v>
      </c>
      <c r="AD180" s="12">
        <f t="shared" si="682"/>
        <v>0.86037755232453894</v>
      </c>
      <c r="AE180" s="12">
        <f t="shared" si="682"/>
        <v>0.85522250176920966</v>
      </c>
      <c r="AF180" s="12">
        <f t="shared" si="682"/>
        <v>0.85061514744575251</v>
      </c>
      <c r="AG180" s="12">
        <f t="shared" si="682"/>
        <v>0.84750263616489641</v>
      </c>
      <c r="AH180" s="12">
        <f t="shared" si="682"/>
        <v>0.84160575359191525</v>
      </c>
      <c r="AI180" s="12">
        <f t="shared" ref="AI180" si="683">AI175/AI179</f>
        <v>0.83699275300472753</v>
      </c>
      <c r="AJ180" s="12">
        <f>AJ175/AJ179</f>
        <v>0.83387312335360575</v>
      </c>
      <c r="AK180" s="12">
        <f>AK175/AK179</f>
        <v>0.83129250750665606</v>
      </c>
      <c r="AL180" s="12">
        <f>AL175/AL179</f>
        <v>0.83119327045529956</v>
      </c>
      <c r="AM180" s="12">
        <f>AM175/AM179</f>
        <v>0.83207755448645049</v>
      </c>
      <c r="AN180" s="12">
        <f>AN175/AN179</f>
        <v>0.83479819609044303</v>
      </c>
      <c r="AO180" s="69"/>
      <c r="AP180" s="69"/>
      <c r="AQ180" s="69"/>
    </row>
    <row r="181" spans="1:43" x14ac:dyDescent="0.35">
      <c r="P181" s="39"/>
      <c r="Q181" s="39"/>
      <c r="S181" s="39"/>
      <c r="T181" s="39"/>
    </row>
    <row r="182" spans="1:43" x14ac:dyDescent="0.35">
      <c r="A182" s="2" t="s">
        <v>100</v>
      </c>
      <c r="P182" s="39"/>
      <c r="Q182" s="39"/>
      <c r="S182" s="39"/>
      <c r="T182" s="39"/>
      <c r="Y182" s="26"/>
      <c r="Z182" s="26"/>
      <c r="AA182" s="26"/>
      <c r="AB182" s="26"/>
      <c r="AC182" s="26"/>
      <c r="AD182" s="26"/>
      <c r="AE182" s="26"/>
      <c r="AF182" s="26"/>
      <c r="AG182" s="26"/>
      <c r="AH182" s="26"/>
      <c r="AI182" s="26"/>
      <c r="AJ182" s="26"/>
      <c r="AK182" s="26"/>
      <c r="AL182" s="26"/>
      <c r="AM182" s="26"/>
      <c r="AN182" s="26"/>
    </row>
    <row r="183" spans="1:43" x14ac:dyDescent="0.35">
      <c r="A183" s="1" t="s">
        <v>101</v>
      </c>
      <c r="B183" s="26">
        <v>3788.1</v>
      </c>
      <c r="C183" s="26">
        <v>5664.8</v>
      </c>
      <c r="D183" s="26">
        <v>9047.18</v>
      </c>
      <c r="E183" s="26">
        <v>12398.98</v>
      </c>
      <c r="F183" s="26">
        <v>12824.92</v>
      </c>
      <c r="G183" s="26">
        <v>13784.92</v>
      </c>
      <c r="H183" s="26">
        <f t="shared" ref="H183:H184" si="684">AA183</f>
        <v>14607.08</v>
      </c>
      <c r="I183" s="26">
        <f t="shared" ref="I183:I184" si="685">AE183</f>
        <v>16247.22</v>
      </c>
      <c r="J183" s="26">
        <f t="shared" ref="J183:J184" si="686">AI183</f>
        <v>18396.52</v>
      </c>
      <c r="K183" s="26">
        <f>AM183</f>
        <v>20278.310000000001</v>
      </c>
      <c r="L183" s="26"/>
      <c r="P183" s="26">
        <v>12298.85</v>
      </c>
      <c r="Q183" s="26">
        <v>12252.938</v>
      </c>
      <c r="R183" s="26">
        <v>12680.78</v>
      </c>
      <c r="S183" s="26">
        <f>F183</f>
        <v>12824.92</v>
      </c>
      <c r="T183" s="26">
        <v>12766.1</v>
      </c>
      <c r="U183" s="26">
        <v>13083.58</v>
      </c>
      <c r="V183" s="26">
        <v>13528.86</v>
      </c>
      <c r="W183" s="26">
        <f>G183</f>
        <v>13784.92</v>
      </c>
      <c r="X183" s="26">
        <v>14207.91</v>
      </c>
      <c r="Y183" s="26">
        <v>14423.62</v>
      </c>
      <c r="Z183" s="26">
        <v>14620.94</v>
      </c>
      <c r="AA183" s="26">
        <v>14607.08</v>
      </c>
      <c r="AB183" s="26">
        <v>15068.64</v>
      </c>
      <c r="AC183" s="26">
        <v>15367.33</v>
      </c>
      <c r="AD183" s="26">
        <v>15834.97</v>
      </c>
      <c r="AE183" s="26">
        <v>16247.22</v>
      </c>
      <c r="AF183" s="26">
        <v>16737.240000000002</v>
      </c>
      <c r="AG183" s="26">
        <v>17313.272000000001</v>
      </c>
      <c r="AH183" s="26">
        <v>17835.57</v>
      </c>
      <c r="AI183" s="26">
        <v>18396.52</v>
      </c>
      <c r="AJ183" s="26">
        <v>18930.43</v>
      </c>
      <c r="AK183" s="26">
        <v>19310.259999999998</v>
      </c>
      <c r="AL183" s="26">
        <v>19769.810000000001</v>
      </c>
      <c r="AM183" s="26">
        <v>20278.310000000001</v>
      </c>
      <c r="AN183" s="26">
        <v>20786.53</v>
      </c>
      <c r="AO183" s="68">
        <f>IFERROR(AN183/AJ183-1,"")</f>
        <v>9.8048485956208964E-2</v>
      </c>
      <c r="AP183" s="68">
        <f>IFERROR(AN183/AM183-1,"")</f>
        <v>2.5062246311452929E-2</v>
      </c>
      <c r="AQ183" s="74"/>
    </row>
    <row r="184" spans="1:43" x14ac:dyDescent="0.35">
      <c r="A184" s="1" t="s">
        <v>102</v>
      </c>
      <c r="B184" s="26">
        <v>4685.0600000000004</v>
      </c>
      <c r="C184" s="26">
        <v>7894.52</v>
      </c>
      <c r="D184" s="26">
        <v>15388.56</v>
      </c>
      <c r="E184" s="26">
        <v>23784.62</v>
      </c>
      <c r="F184" s="26">
        <v>28585.8</v>
      </c>
      <c r="G184" s="26">
        <v>40018.44</v>
      </c>
      <c r="H184" s="26">
        <f t="shared" si="684"/>
        <v>57372.6</v>
      </c>
      <c r="I184" s="26">
        <f t="shared" si="685"/>
        <v>80731.11</v>
      </c>
      <c r="J184" s="26">
        <f t="shared" si="686"/>
        <v>108730.65</v>
      </c>
      <c r="K184" s="26">
        <f>AM184</f>
        <v>138498.32</v>
      </c>
      <c r="L184" s="26"/>
      <c r="P184" s="26">
        <v>23926.28</v>
      </c>
      <c r="Q184" s="26">
        <v>25047.178</v>
      </c>
      <c r="R184" s="26">
        <v>26725.69</v>
      </c>
      <c r="S184" s="26">
        <f>F184</f>
        <v>28585.8</v>
      </c>
      <c r="T184" s="26">
        <v>30176.58</v>
      </c>
      <c r="U184" s="26">
        <v>33086.699999999997</v>
      </c>
      <c r="V184" s="26">
        <v>36411.620000000003</v>
      </c>
      <c r="W184" s="26">
        <f>G184</f>
        <v>40018.44</v>
      </c>
      <c r="X184" s="26">
        <v>44110.92</v>
      </c>
      <c r="Y184" s="26">
        <v>48330.75</v>
      </c>
      <c r="Z184" s="26">
        <v>52890.84</v>
      </c>
      <c r="AA184" s="26">
        <v>57372.6</v>
      </c>
      <c r="AB184" s="26">
        <v>62690.28</v>
      </c>
      <c r="AC184" s="26">
        <v>68287.12</v>
      </c>
      <c r="AD184" s="26">
        <v>74302.47</v>
      </c>
      <c r="AE184" s="26">
        <v>80731.11</v>
      </c>
      <c r="AF184" s="26">
        <v>88043.33</v>
      </c>
      <c r="AG184" s="26">
        <v>94980.532999999996</v>
      </c>
      <c r="AH184" s="26">
        <v>101658.48</v>
      </c>
      <c r="AI184" s="26">
        <v>108730.65</v>
      </c>
      <c r="AJ184" s="26">
        <v>115856.55</v>
      </c>
      <c r="AK184" s="26">
        <v>122470.58</v>
      </c>
      <c r="AL184" s="26">
        <v>129478.92</v>
      </c>
      <c r="AM184" s="26">
        <v>138498.32</v>
      </c>
      <c r="AN184" s="26">
        <v>148592.25</v>
      </c>
      <c r="AO184" s="68">
        <f>IFERROR(AN184/AJ184-1,"")</f>
        <v>0.28255372700119241</v>
      </c>
      <c r="AP184" s="68">
        <f>IFERROR(AN184/AM184-1,"")</f>
        <v>7.288124505770166E-2</v>
      </c>
      <c r="AQ184" s="74"/>
    </row>
    <row r="185" spans="1:43" s="2" customFormat="1" x14ac:dyDescent="0.35">
      <c r="A185" s="2" t="s">
        <v>35</v>
      </c>
      <c r="B185" s="4">
        <f t="shared" ref="B185:G185" si="687">SUM(B183:B184)</f>
        <v>8473.16</v>
      </c>
      <c r="C185" s="4">
        <f t="shared" si="687"/>
        <v>13559.32</v>
      </c>
      <c r="D185" s="4">
        <f t="shared" si="687"/>
        <v>24435.739999999998</v>
      </c>
      <c r="E185" s="4">
        <f t="shared" si="687"/>
        <v>36183.599999999999</v>
      </c>
      <c r="F185" s="4">
        <f t="shared" si="687"/>
        <v>41410.720000000001</v>
      </c>
      <c r="G185" s="4">
        <f t="shared" si="687"/>
        <v>53803.360000000001</v>
      </c>
      <c r="H185" s="4">
        <f t="shared" ref="H185:I185" si="688">SUM(H183:H184)</f>
        <v>71979.679999999993</v>
      </c>
      <c r="I185" s="4">
        <f t="shared" si="688"/>
        <v>96978.33</v>
      </c>
      <c r="J185" s="4">
        <f t="shared" ref="J185:K185" si="689">SUM(J183:J184)</f>
        <v>127127.17</v>
      </c>
      <c r="K185" s="4">
        <f t="shared" si="689"/>
        <v>158776.63</v>
      </c>
      <c r="L185" s="4"/>
      <c r="P185" s="4">
        <f t="shared" ref="P185:W185" si="690">SUM(P183:P184)</f>
        <v>36225.129999999997</v>
      </c>
      <c r="Q185" s="4">
        <f t="shared" si="690"/>
        <v>37300.116000000002</v>
      </c>
      <c r="R185" s="4">
        <f t="shared" si="690"/>
        <v>39406.47</v>
      </c>
      <c r="S185" s="4">
        <f t="shared" si="690"/>
        <v>41410.720000000001</v>
      </c>
      <c r="T185" s="4">
        <f t="shared" si="690"/>
        <v>42942.68</v>
      </c>
      <c r="U185" s="4">
        <f t="shared" si="690"/>
        <v>46170.28</v>
      </c>
      <c r="V185" s="4">
        <f>SUM(V183:V184)</f>
        <v>49940.480000000003</v>
      </c>
      <c r="W185" s="4">
        <f t="shared" si="690"/>
        <v>53803.360000000001</v>
      </c>
      <c r="X185" s="4">
        <f t="shared" ref="X185" si="691">SUM(X183:X184)</f>
        <v>58318.83</v>
      </c>
      <c r="Y185" s="4">
        <f t="shared" ref="Y185:AD185" si="692">SUM(Y183:Y184)</f>
        <v>62754.37</v>
      </c>
      <c r="Z185" s="4">
        <f t="shared" si="692"/>
        <v>67511.78</v>
      </c>
      <c r="AA185" s="4">
        <f t="shared" si="692"/>
        <v>71979.679999999993</v>
      </c>
      <c r="AB185" s="4">
        <f t="shared" si="692"/>
        <v>77758.92</v>
      </c>
      <c r="AC185" s="4">
        <f t="shared" si="692"/>
        <v>83654.45</v>
      </c>
      <c r="AD185" s="4">
        <f t="shared" si="692"/>
        <v>90137.44</v>
      </c>
      <c r="AE185" s="4">
        <f t="shared" ref="AE185:AI185" si="693">SUM(AE183:AE184)</f>
        <v>96978.33</v>
      </c>
      <c r="AF185" s="4">
        <f t="shared" si="693"/>
        <v>104780.57</v>
      </c>
      <c r="AG185" s="4">
        <f t="shared" si="693"/>
        <v>112293.80499999999</v>
      </c>
      <c r="AH185" s="4">
        <f t="shared" si="693"/>
        <v>119494.04999999999</v>
      </c>
      <c r="AI185" s="4">
        <f t="shared" si="693"/>
        <v>127127.17</v>
      </c>
      <c r="AJ185" s="4">
        <f>SUM(AJ183:AJ184)</f>
        <v>134786.98000000001</v>
      </c>
      <c r="AK185" s="4">
        <f>SUM(AK183:AK184)</f>
        <v>141780.84</v>
      </c>
      <c r="AL185" s="4">
        <f>SUM(AL183:AL184)</f>
        <v>149248.73000000001</v>
      </c>
      <c r="AM185" s="4">
        <f>SUM(AM183:AM184)</f>
        <v>158776.63</v>
      </c>
      <c r="AN185" s="4">
        <f>SUM(AN183:AN184)</f>
        <v>169378.78</v>
      </c>
      <c r="AO185" s="70">
        <f>IFERROR(AN185/AJ185-1,"")</f>
        <v>0.25664051527825604</v>
      </c>
      <c r="AP185" s="70">
        <f>IFERROR(AN185/AM185-1,"")</f>
        <v>6.6773995644069162E-2</v>
      </c>
      <c r="AQ185" s="75"/>
    </row>
    <row r="186" spans="1:43" s="2" customFormat="1" x14ac:dyDescent="0.35">
      <c r="A186" s="2" t="s">
        <v>138</v>
      </c>
      <c r="B186" s="12">
        <f t="shared" ref="B186:G186" si="694">B183/B185</f>
        <v>0.44707051442437062</v>
      </c>
      <c r="C186" s="12">
        <f t="shared" si="694"/>
        <v>0.41777906266685944</v>
      </c>
      <c r="D186" s="12">
        <f t="shared" si="694"/>
        <v>0.37024374952426248</v>
      </c>
      <c r="E186" s="12">
        <f t="shared" si="694"/>
        <v>0.342668501752175</v>
      </c>
      <c r="F186" s="12">
        <f t="shared" si="694"/>
        <v>0.30970048335310274</v>
      </c>
      <c r="G186" s="12">
        <f t="shared" si="694"/>
        <v>0.25620927763619222</v>
      </c>
      <c r="H186" s="12">
        <f t="shared" ref="H186:I186" si="695">H183/H185</f>
        <v>0.20293338342154343</v>
      </c>
      <c r="I186" s="12">
        <f t="shared" si="695"/>
        <v>0.16753454096394524</v>
      </c>
      <c r="J186" s="12">
        <f t="shared" ref="J186:K186" si="696">J183/J185</f>
        <v>0.14470958489833449</v>
      </c>
      <c r="K186" s="12">
        <f t="shared" si="696"/>
        <v>0.12771596172560157</v>
      </c>
      <c r="L186" s="12"/>
      <c r="P186" s="12">
        <f t="shared" ref="P186:W186" si="697">P183/P185</f>
        <v>0.33951154902687725</v>
      </c>
      <c r="Q186" s="12">
        <f t="shared" si="697"/>
        <v>0.32849597572297096</v>
      </c>
      <c r="R186" s="12">
        <f t="shared" si="697"/>
        <v>0.32179436524002275</v>
      </c>
      <c r="S186" s="12">
        <f t="shared" si="697"/>
        <v>0.30970048335310274</v>
      </c>
      <c r="T186" s="12">
        <f t="shared" si="697"/>
        <v>0.29728233077208971</v>
      </c>
      <c r="U186" s="12">
        <f t="shared" si="697"/>
        <v>0.28337666568190623</v>
      </c>
      <c r="V186" s="12">
        <f>V183/V185</f>
        <v>0.27089967897785522</v>
      </c>
      <c r="W186" s="12">
        <f t="shared" si="697"/>
        <v>0.25620927763619222</v>
      </c>
      <c r="X186" s="12">
        <f t="shared" ref="X186:Y186" si="698">X183/X185</f>
        <v>0.24362474350051261</v>
      </c>
      <c r="Y186" s="12">
        <f t="shared" si="698"/>
        <v>0.22984247949585027</v>
      </c>
      <c r="Z186" s="12">
        <f t="shared" ref="Z186:AA186" si="699">Z183/Z185</f>
        <v>0.21656872326577675</v>
      </c>
      <c r="AA186" s="12">
        <f t="shared" si="699"/>
        <v>0.20293338342154343</v>
      </c>
      <c r="AB186" s="12">
        <f t="shared" ref="AB186:AG186" si="700">AB183/AB185</f>
        <v>0.19378664209842419</v>
      </c>
      <c r="AC186" s="12">
        <f t="shared" si="700"/>
        <v>0.18370009007291305</v>
      </c>
      <c r="AD186" s="12">
        <f t="shared" si="700"/>
        <v>0.17567583459215172</v>
      </c>
      <c r="AE186" s="12">
        <f t="shared" si="700"/>
        <v>0.16753454096394524</v>
      </c>
      <c r="AF186" s="12">
        <f t="shared" si="700"/>
        <v>0.15973610374518865</v>
      </c>
      <c r="AG186" s="12">
        <f t="shared" si="700"/>
        <v>0.15417833601773492</v>
      </c>
      <c r="AH186" s="12">
        <f t="shared" ref="AH186:AI186" si="701">AH183/AH185</f>
        <v>0.14925906352659402</v>
      </c>
      <c r="AI186" s="12">
        <f t="shared" si="701"/>
        <v>0.14470958489833449</v>
      </c>
      <c r="AJ186" s="12">
        <f t="shared" ref="AJ186" si="702">AJ183/AJ185</f>
        <v>0.14044702240527979</v>
      </c>
      <c r="AK186" s="12">
        <f t="shared" ref="AK186" si="703">AK183/AK185</f>
        <v>0.13619795171195204</v>
      </c>
      <c r="AL186" s="12">
        <f>AL183/AL185</f>
        <v>0.13246216567470959</v>
      </c>
      <c r="AM186" s="12">
        <f>AM183/AM185</f>
        <v>0.12771596172560157</v>
      </c>
      <c r="AN186" s="12">
        <f>AN183/AN185</f>
        <v>0.12272216153640969</v>
      </c>
      <c r="AO186" s="69"/>
      <c r="AP186" s="69"/>
      <c r="AQ186" s="69"/>
    </row>
    <row r="188" spans="1:43" x14ac:dyDescent="0.35">
      <c r="A188" s="1" t="s">
        <v>93</v>
      </c>
      <c r="B188" s="3">
        <f t="shared" ref="B188:J188" si="704">B16</f>
        <v>9747</v>
      </c>
      <c r="C188" s="3">
        <f t="shared" si="704"/>
        <v>15723</v>
      </c>
      <c r="D188" s="3">
        <f t="shared" si="704"/>
        <v>29372</v>
      </c>
      <c r="E188" s="3">
        <f t="shared" si="704"/>
        <v>43094</v>
      </c>
      <c r="F188" s="3">
        <f t="shared" si="704"/>
        <v>50417</v>
      </c>
      <c r="G188" s="3">
        <f t="shared" si="704"/>
        <v>62055</v>
      </c>
      <c r="H188" s="3">
        <f t="shared" si="704"/>
        <v>77927</v>
      </c>
      <c r="I188" s="3">
        <f t="shared" si="704"/>
        <v>95974</v>
      </c>
      <c r="J188" s="3">
        <f t="shared" si="704"/>
        <v>118567</v>
      </c>
      <c r="K188" s="3">
        <f t="shared" ref="K188" si="705">K16</f>
        <v>139851</v>
      </c>
      <c r="P188" s="3">
        <v>43205</v>
      </c>
      <c r="Q188" s="3">
        <v>44796</v>
      </c>
      <c r="R188" s="3">
        <f>R16</f>
        <v>47440</v>
      </c>
      <c r="S188" s="3">
        <f>F188</f>
        <v>50417</v>
      </c>
      <c r="T188" s="3">
        <f t="shared" ref="T188:AK188" si="706">T16</f>
        <v>52042</v>
      </c>
      <c r="U188" s="3">
        <f t="shared" si="706"/>
        <v>55243</v>
      </c>
      <c r="V188" s="3">
        <f t="shared" si="706"/>
        <v>58615</v>
      </c>
      <c r="W188" s="3">
        <f t="shared" si="706"/>
        <v>62055</v>
      </c>
      <c r="X188" s="3">
        <f t="shared" si="706"/>
        <v>65638</v>
      </c>
      <c r="Y188" s="3">
        <f t="shared" si="706"/>
        <v>69395</v>
      </c>
      <c r="Z188" s="3">
        <f t="shared" si="706"/>
        <v>73551</v>
      </c>
      <c r="AA188" s="3">
        <f t="shared" si="706"/>
        <v>77927</v>
      </c>
      <c r="AB188" s="3">
        <f t="shared" si="706"/>
        <v>82266</v>
      </c>
      <c r="AC188" s="3">
        <f t="shared" si="706"/>
        <v>86542</v>
      </c>
      <c r="AD188" s="3">
        <f t="shared" si="706"/>
        <v>91305</v>
      </c>
      <c r="AE188" s="3">
        <f t="shared" si="706"/>
        <v>95974</v>
      </c>
      <c r="AF188" s="3">
        <f t="shared" si="706"/>
        <v>101561</v>
      </c>
      <c r="AG188" s="3">
        <f t="shared" si="706"/>
        <v>107255</v>
      </c>
      <c r="AH188" s="3">
        <f t="shared" si="706"/>
        <v>112710</v>
      </c>
      <c r="AI188" s="3">
        <f t="shared" si="706"/>
        <v>118567</v>
      </c>
      <c r="AJ188" s="3">
        <f t="shared" si="706"/>
        <v>124270</v>
      </c>
      <c r="AK188" s="3">
        <f t="shared" si="706"/>
        <v>129358</v>
      </c>
      <c r="AL188" s="3">
        <f t="shared" ref="AL188:AN188" si="707">AL16</f>
        <v>134339</v>
      </c>
      <c r="AM188" s="3">
        <f t="shared" si="707"/>
        <v>139851</v>
      </c>
      <c r="AN188" s="3">
        <f t="shared" si="707"/>
        <v>145826</v>
      </c>
      <c r="AO188" s="68">
        <f>IFERROR(AN188/AJ188-1,"")</f>
        <v>0.17346101231190159</v>
      </c>
      <c r="AP188" s="68">
        <f>IFERROR(AN188/AM188-1,"")</f>
        <v>4.2724042016145658E-2</v>
      </c>
      <c r="AQ188" s="74"/>
    </row>
    <row r="189" spans="1:43" x14ac:dyDescent="0.35">
      <c r="A189" s="1" t="s">
        <v>94</v>
      </c>
      <c r="B189" s="30">
        <v>0.68500000000000005</v>
      </c>
      <c r="C189" s="30">
        <v>0.72699999999999998</v>
      </c>
      <c r="D189" s="30">
        <v>0.745</v>
      </c>
      <c r="E189" s="30">
        <v>0.74363000000000001</v>
      </c>
      <c r="F189" s="30">
        <v>0.75</v>
      </c>
      <c r="G189" s="30">
        <v>0.74870000000000003</v>
      </c>
      <c r="H189" s="30">
        <f>AA189</f>
        <v>0.72309999999999997</v>
      </c>
      <c r="I189" s="30">
        <f>AE189</f>
        <v>0.70820000000000005</v>
      </c>
      <c r="J189" s="30">
        <f t="shared" ref="J189:J192" si="708">AI189</f>
        <v>0.70369999999999999</v>
      </c>
      <c r="K189" s="30">
        <f>AM189</f>
        <v>0.70330000000000004</v>
      </c>
      <c r="L189" s="30"/>
      <c r="P189" s="30">
        <v>0.74390000000000001</v>
      </c>
      <c r="Q189" s="30">
        <v>0.74568999999999996</v>
      </c>
      <c r="R189" s="30">
        <v>0.74819999999999998</v>
      </c>
      <c r="S189" s="30">
        <f>F189</f>
        <v>0.75</v>
      </c>
      <c r="T189" s="30">
        <v>0.73709999999999998</v>
      </c>
      <c r="U189" s="30">
        <v>0.74748999999999999</v>
      </c>
      <c r="V189" s="30">
        <v>0.74380000000000002</v>
      </c>
      <c r="W189" s="30">
        <f>G189</f>
        <v>0.74870000000000003</v>
      </c>
      <c r="X189" s="30">
        <v>0.74429999999999996</v>
      </c>
      <c r="Y189" s="30">
        <v>0.73180000000000001</v>
      </c>
      <c r="Z189" s="30">
        <v>0.72640000000000005</v>
      </c>
      <c r="AA189" s="30">
        <v>0.72309999999999997</v>
      </c>
      <c r="AB189" s="30">
        <v>0.71940000000000004</v>
      </c>
      <c r="AC189" s="30">
        <v>0.71589999999999998</v>
      </c>
      <c r="AD189" s="30">
        <v>0.71150000000000002</v>
      </c>
      <c r="AE189" s="30">
        <v>0.70820000000000005</v>
      </c>
      <c r="AF189" s="30">
        <v>0.7056</v>
      </c>
      <c r="AG189" s="30">
        <v>0.70399999999999996</v>
      </c>
      <c r="AH189" s="30">
        <v>0.70309999999999995</v>
      </c>
      <c r="AI189" s="30">
        <v>0.70369999999999999</v>
      </c>
      <c r="AJ189" s="30">
        <v>0.7046</v>
      </c>
      <c r="AK189" s="30">
        <v>0.70369999999999999</v>
      </c>
      <c r="AL189" s="30">
        <v>0.70330000000000004</v>
      </c>
      <c r="AM189" s="30">
        <v>0.70330000000000004</v>
      </c>
      <c r="AN189" s="30">
        <v>0.70340000000000003</v>
      </c>
    </row>
    <row r="190" spans="1:43" x14ac:dyDescent="0.35">
      <c r="A190" s="1" t="s">
        <v>95</v>
      </c>
      <c r="B190" s="30">
        <v>0.315</v>
      </c>
      <c r="C190" s="30">
        <v>0.27300000000000002</v>
      </c>
      <c r="D190" s="30">
        <v>0.255</v>
      </c>
      <c r="E190" s="30">
        <v>0.2555</v>
      </c>
      <c r="F190" s="30">
        <v>0.25</v>
      </c>
      <c r="G190" s="30">
        <v>0.25119999999999998</v>
      </c>
      <c r="H190" s="30">
        <f t="shared" ref="H190:H192" si="709">AA190</f>
        <v>0.27679999999999999</v>
      </c>
      <c r="I190" s="30">
        <f t="shared" ref="I190:I192" si="710">AE190</f>
        <v>0.2918</v>
      </c>
      <c r="J190" s="30">
        <f t="shared" si="708"/>
        <v>0.29630000000000001</v>
      </c>
      <c r="K190" s="30">
        <f>AM190</f>
        <v>0.29670000000000002</v>
      </c>
      <c r="L190" s="30"/>
      <c r="P190" s="30">
        <v>0.25540000000000002</v>
      </c>
      <c r="Q190" s="30">
        <v>0.25374999999999998</v>
      </c>
      <c r="R190" s="30">
        <v>0.25130000000000002</v>
      </c>
      <c r="S190" s="30">
        <f>F190</f>
        <v>0.25</v>
      </c>
      <c r="T190" s="30">
        <v>0.26190000000000002</v>
      </c>
      <c r="U190" s="30">
        <v>0.25223000000000001</v>
      </c>
      <c r="V190" s="30">
        <v>0.25600000000000001</v>
      </c>
      <c r="W190" s="30">
        <f>G190</f>
        <v>0.25119999999999998</v>
      </c>
      <c r="X190" s="30">
        <v>0.25559999999999999</v>
      </c>
      <c r="Y190" s="30">
        <v>0.2681</v>
      </c>
      <c r="Z190" s="30">
        <v>0.27350000000000002</v>
      </c>
      <c r="AA190" s="30">
        <v>0.27679999999999999</v>
      </c>
      <c r="AB190" s="30">
        <v>0.28050000000000003</v>
      </c>
      <c r="AC190" s="30">
        <v>0.28410000000000002</v>
      </c>
      <c r="AD190" s="30">
        <v>0.28849999999999998</v>
      </c>
      <c r="AE190" s="30">
        <v>0.2918</v>
      </c>
      <c r="AF190" s="30">
        <v>0.2944</v>
      </c>
      <c r="AG190" s="30">
        <v>0.29599999999999999</v>
      </c>
      <c r="AH190" s="30">
        <v>0.2969</v>
      </c>
      <c r="AI190" s="30">
        <v>0.29630000000000001</v>
      </c>
      <c r="AJ190" s="30">
        <v>0.2954</v>
      </c>
      <c r="AK190" s="30">
        <v>0.29630000000000001</v>
      </c>
      <c r="AL190" s="30">
        <v>0.29670000000000002</v>
      </c>
      <c r="AM190" s="30">
        <v>0.29670000000000002</v>
      </c>
      <c r="AN190" s="30">
        <v>0.29659999999999997</v>
      </c>
    </row>
    <row r="191" spans="1:43" x14ac:dyDescent="0.35">
      <c r="A191" s="1" t="s">
        <v>145</v>
      </c>
      <c r="B191" s="30">
        <v>0.498</v>
      </c>
      <c r="C191" s="30">
        <v>0.48099999999999998</v>
      </c>
      <c r="D191" s="30">
        <v>0.45800000000000002</v>
      </c>
      <c r="E191" s="30">
        <v>0.41799999999999998</v>
      </c>
      <c r="F191" s="30">
        <v>0.38100000000000001</v>
      </c>
      <c r="G191" s="30">
        <v>0.32569999999999999</v>
      </c>
      <c r="H191" s="30">
        <f t="shared" si="709"/>
        <v>0.27579999999999999</v>
      </c>
      <c r="I191" s="30">
        <f t="shared" si="710"/>
        <v>0.23069999999999999</v>
      </c>
      <c r="J191" s="30">
        <f t="shared" si="708"/>
        <v>0.1981</v>
      </c>
      <c r="K191" s="30">
        <f>AM191</f>
        <v>0.1739</v>
      </c>
      <c r="L191" s="30"/>
      <c r="P191" s="30">
        <v>0.41720000000000002</v>
      </c>
      <c r="Q191" s="30">
        <v>0.40427000000000002</v>
      </c>
      <c r="R191" s="30">
        <v>0.39379999999999998</v>
      </c>
      <c r="S191" s="30">
        <f>F191</f>
        <v>0.38100000000000001</v>
      </c>
      <c r="T191" s="30">
        <v>0.36659999999999998</v>
      </c>
      <c r="U191" s="30">
        <v>0.35283999999999999</v>
      </c>
      <c r="V191" s="30">
        <v>0.3412</v>
      </c>
      <c r="W191" s="30">
        <f>G191</f>
        <v>0.32569999999999999</v>
      </c>
      <c r="X191" s="30">
        <v>0.31469999999999998</v>
      </c>
      <c r="Y191" s="30">
        <v>0.30149999999999999</v>
      </c>
      <c r="Z191" s="30">
        <v>0.28949999999999998</v>
      </c>
      <c r="AA191" s="30">
        <v>0.27579999999999999</v>
      </c>
      <c r="AB191" s="30">
        <v>0.26400000000000001</v>
      </c>
      <c r="AC191" s="30">
        <v>0.252</v>
      </c>
      <c r="AD191" s="30">
        <v>0.2414</v>
      </c>
      <c r="AE191" s="30">
        <v>0.23069999999999999</v>
      </c>
      <c r="AF191" s="30">
        <v>0.22070000000000001</v>
      </c>
      <c r="AG191" s="30">
        <v>0.21249999999999999</v>
      </c>
      <c r="AH191" s="30">
        <v>0.20499999999999999</v>
      </c>
      <c r="AI191" s="30">
        <v>0.1981</v>
      </c>
      <c r="AJ191" s="30">
        <v>0.19189999999999999</v>
      </c>
      <c r="AK191" s="30">
        <v>0.1857</v>
      </c>
      <c r="AL191" s="30">
        <v>0.1799</v>
      </c>
      <c r="AM191" s="30">
        <v>0.1739</v>
      </c>
      <c r="AN191" s="30">
        <v>0.16769999999999999</v>
      </c>
    </row>
    <row r="192" spans="1:43" x14ac:dyDescent="0.35">
      <c r="A192" s="1" t="s">
        <v>96</v>
      </c>
      <c r="B192" s="30">
        <v>0.502</v>
      </c>
      <c r="C192" s="30">
        <v>0.51939999999999997</v>
      </c>
      <c r="D192" s="30">
        <v>0.54200000000000004</v>
      </c>
      <c r="E192" s="30">
        <v>0.58199999999999996</v>
      </c>
      <c r="F192" s="30">
        <v>0.61899999999999999</v>
      </c>
      <c r="G192" s="30">
        <v>0.67430000000000001</v>
      </c>
      <c r="H192" s="30">
        <f t="shared" si="709"/>
        <v>0.72419999999999995</v>
      </c>
      <c r="I192" s="30">
        <f t="shared" si="710"/>
        <v>0.76929999999999998</v>
      </c>
      <c r="J192" s="30">
        <f t="shared" si="708"/>
        <v>0.80189999999999995</v>
      </c>
      <c r="K192" s="30">
        <f>AM192</f>
        <v>0.82609999999999995</v>
      </c>
      <c r="L192" s="30"/>
      <c r="P192" s="30">
        <v>0.58279999999999998</v>
      </c>
      <c r="Q192" s="30">
        <v>0.59572000000000003</v>
      </c>
      <c r="R192" s="30">
        <v>0.60619999999999996</v>
      </c>
      <c r="S192" s="30">
        <f>F192</f>
        <v>0.61899999999999999</v>
      </c>
      <c r="T192" s="30">
        <v>0.63339999999999996</v>
      </c>
      <c r="U192" s="30">
        <v>0.64715</v>
      </c>
      <c r="V192" s="30">
        <v>0.65880000000000005</v>
      </c>
      <c r="W192" s="30">
        <f>G192</f>
        <v>0.67430000000000001</v>
      </c>
      <c r="X192" s="30">
        <v>0.68530000000000002</v>
      </c>
      <c r="Y192" s="30">
        <v>0.69850000000000001</v>
      </c>
      <c r="Z192" s="30">
        <v>0.71050000000000002</v>
      </c>
      <c r="AA192" s="30">
        <v>0.72419999999999995</v>
      </c>
      <c r="AB192" s="30">
        <v>0.73599999999999999</v>
      </c>
      <c r="AC192" s="30">
        <v>0.748</v>
      </c>
      <c r="AD192" s="30">
        <v>0.75860000000000005</v>
      </c>
      <c r="AE192" s="30">
        <v>0.76929999999999998</v>
      </c>
      <c r="AF192" s="30">
        <v>0.77929999999999999</v>
      </c>
      <c r="AG192" s="30">
        <v>0.78749999999999998</v>
      </c>
      <c r="AH192" s="30">
        <v>0.79500000000000004</v>
      </c>
      <c r="AI192" s="30">
        <v>0.80189999999999995</v>
      </c>
      <c r="AJ192" s="30">
        <v>0.80810000000000004</v>
      </c>
      <c r="AK192" s="30">
        <v>0.81430000000000002</v>
      </c>
      <c r="AL192" s="30">
        <v>0.82010000000000005</v>
      </c>
      <c r="AM192" s="30">
        <v>0.82609999999999995</v>
      </c>
      <c r="AN192" s="30">
        <v>0.83230000000000004</v>
      </c>
    </row>
    <row r="193" spans="1:43" x14ac:dyDescent="0.35">
      <c r="P193" s="7"/>
      <c r="Q193" s="7"/>
      <c r="S193" s="7"/>
    </row>
    <row r="194" spans="1:43" s="5" customFormat="1" x14ac:dyDescent="0.35">
      <c r="A194" s="5" t="s">
        <v>156</v>
      </c>
      <c r="B194" s="22" t="str">
        <f t="shared" ref="B194:K194" si="711">B$1</f>
        <v>FY17</v>
      </c>
      <c r="C194" s="22" t="str">
        <f t="shared" si="711"/>
        <v>FY18</v>
      </c>
      <c r="D194" s="22" t="str">
        <f t="shared" si="711"/>
        <v>FY19</v>
      </c>
      <c r="E194" s="22" t="str">
        <f t="shared" si="711"/>
        <v>FY20</v>
      </c>
      <c r="F194" s="22" t="str">
        <f t="shared" si="711"/>
        <v>FY21</v>
      </c>
      <c r="G194" s="22" t="str">
        <f t="shared" si="711"/>
        <v>FY22</v>
      </c>
      <c r="H194" s="22" t="str">
        <f t="shared" si="711"/>
        <v>FY23</v>
      </c>
      <c r="I194" s="22" t="str">
        <f t="shared" si="711"/>
        <v>FY24</v>
      </c>
      <c r="J194" s="22" t="str">
        <f t="shared" si="711"/>
        <v>FY25</v>
      </c>
      <c r="K194" s="22" t="str">
        <f t="shared" si="711"/>
        <v>FY26</v>
      </c>
      <c r="L194" s="22"/>
      <c r="P194" s="6" t="str">
        <f t="shared" ref="P194:AM194" si="712">P$1</f>
        <v>Q1FY21</v>
      </c>
      <c r="Q194" s="6" t="str">
        <f t="shared" si="712"/>
        <v>Q2FY21</v>
      </c>
      <c r="R194" s="79" t="str">
        <f t="shared" si="712"/>
        <v>Q3FY21</v>
      </c>
      <c r="S194" s="6" t="str">
        <f t="shared" si="712"/>
        <v>Q4FY21</v>
      </c>
      <c r="T194" s="6" t="str">
        <f t="shared" si="712"/>
        <v>Q1FY22</v>
      </c>
      <c r="U194" s="79" t="str">
        <f t="shared" si="712"/>
        <v>Q2FY22</v>
      </c>
      <c r="V194" s="79" t="str">
        <f t="shared" si="712"/>
        <v>Q3FY22</v>
      </c>
      <c r="W194" s="79" t="str">
        <f t="shared" si="712"/>
        <v>Q4FY22</v>
      </c>
      <c r="X194" s="79" t="str">
        <f t="shared" si="712"/>
        <v>Q1FY23</v>
      </c>
      <c r="Y194" s="79" t="str">
        <f t="shared" si="712"/>
        <v>Q2FY23</v>
      </c>
      <c r="Z194" s="79" t="str">
        <f t="shared" si="712"/>
        <v>Q3FY23</v>
      </c>
      <c r="AA194" s="79" t="str">
        <f t="shared" si="712"/>
        <v>Q4FY23</v>
      </c>
      <c r="AB194" s="79" t="str">
        <f t="shared" si="712"/>
        <v>Q1FY24</v>
      </c>
      <c r="AC194" s="79" t="str">
        <f t="shared" si="712"/>
        <v>Q2FY24</v>
      </c>
      <c r="AD194" s="79" t="str">
        <f t="shared" si="712"/>
        <v>Q3FY24</v>
      </c>
      <c r="AE194" s="79" t="str">
        <f t="shared" si="712"/>
        <v>Q4FY24</v>
      </c>
      <c r="AF194" s="79" t="str">
        <f t="shared" si="712"/>
        <v>Q1FY25</v>
      </c>
      <c r="AG194" s="79" t="str">
        <f t="shared" si="712"/>
        <v>Q2FY25</v>
      </c>
      <c r="AH194" s="79" t="str">
        <f t="shared" si="712"/>
        <v>Q3FY25</v>
      </c>
      <c r="AI194" s="79" t="str">
        <f t="shared" si="712"/>
        <v>Q4FY25</v>
      </c>
      <c r="AJ194" s="79" t="str">
        <f t="shared" si="712"/>
        <v>Q1FY26</v>
      </c>
      <c r="AK194" s="79" t="str">
        <f t="shared" si="712"/>
        <v>Q2FY26</v>
      </c>
      <c r="AL194" s="79" t="str">
        <f t="shared" si="712"/>
        <v>Q3FY26</v>
      </c>
      <c r="AM194" s="79" t="str">
        <f t="shared" si="712"/>
        <v>Q4FY26</v>
      </c>
      <c r="AN194" s="79" t="str">
        <f>AN$1</f>
        <v>Q1FY27</v>
      </c>
      <c r="AO194" s="6"/>
      <c r="AP194" s="6"/>
      <c r="AQ194" s="6"/>
    </row>
    <row r="195" spans="1:43" x14ac:dyDescent="0.35">
      <c r="A195" s="1" t="s">
        <v>157</v>
      </c>
      <c r="B195" s="38">
        <v>0.69399999999999995</v>
      </c>
      <c r="C195" s="38">
        <v>0.73599999999999999</v>
      </c>
      <c r="D195" s="38">
        <v>0.72799999999999998</v>
      </c>
      <c r="E195" s="38">
        <v>0.72940000000000005</v>
      </c>
      <c r="F195" s="38">
        <v>0.73780000000000001</v>
      </c>
      <c r="G195" s="38">
        <v>0.72319999999999995</v>
      </c>
      <c r="H195" s="38">
        <f>AA195</f>
        <v>0.69489999999999996</v>
      </c>
      <c r="I195" s="38">
        <f t="shared" ref="I195:I197" si="713">AE195</f>
        <v>0.68020000000000003</v>
      </c>
      <c r="J195" s="38">
        <f t="shared" ref="J195:J197" si="714">AI195</f>
        <v>0.67920000000000003</v>
      </c>
      <c r="K195" s="38">
        <f>AM195</f>
        <v>0.68310000000000004</v>
      </c>
      <c r="L195" s="38"/>
      <c r="P195" s="38">
        <v>0.72929999999999995</v>
      </c>
      <c r="Q195" s="38">
        <v>0.73087000000000002</v>
      </c>
      <c r="R195" s="38">
        <v>0.7349</v>
      </c>
      <c r="S195" s="38">
        <f>F195</f>
        <v>0.73780000000000001</v>
      </c>
      <c r="T195" s="38">
        <v>0.73939999999999995</v>
      </c>
      <c r="U195" s="38">
        <v>0.73597000000000001</v>
      </c>
      <c r="V195" s="38">
        <v>0.72929999999999995</v>
      </c>
      <c r="W195" s="38">
        <f>G195</f>
        <v>0.72319999999999995</v>
      </c>
      <c r="X195" s="38">
        <v>0.71619999999999995</v>
      </c>
      <c r="Y195" s="38">
        <v>0.70830000000000004</v>
      </c>
      <c r="Z195" s="38">
        <v>0.70079999999999998</v>
      </c>
      <c r="AA195" s="38">
        <v>0.69489999999999996</v>
      </c>
      <c r="AB195" s="38">
        <v>0.69079999999999997</v>
      </c>
      <c r="AC195" s="38">
        <v>0.68669999999999998</v>
      </c>
      <c r="AD195" s="38">
        <v>0.68279999999999996</v>
      </c>
      <c r="AE195" s="38">
        <v>0.68020000000000003</v>
      </c>
      <c r="AF195" s="38">
        <v>0.67800000000000005</v>
      </c>
      <c r="AG195" s="38">
        <v>0.67649999999999999</v>
      </c>
      <c r="AH195" s="38">
        <v>0.67710000000000004</v>
      </c>
      <c r="AI195" s="38">
        <v>0.67920000000000003</v>
      </c>
      <c r="AJ195" s="38">
        <v>0.68100000000000005</v>
      </c>
      <c r="AK195" s="38">
        <v>0.68159999999999998</v>
      </c>
      <c r="AL195" s="38">
        <v>0.68210000000000004</v>
      </c>
      <c r="AM195" s="38">
        <v>0.68310000000000004</v>
      </c>
      <c r="AN195" s="38">
        <v>0.68379999999999996</v>
      </c>
    </row>
    <row r="196" spans="1:43" x14ac:dyDescent="0.35">
      <c r="A196" s="1" t="s">
        <v>158</v>
      </c>
      <c r="B196" s="38">
        <v>0.30599999999999999</v>
      </c>
      <c r="C196" s="38">
        <v>0.251</v>
      </c>
      <c r="D196" s="38">
        <v>0.23799999999999999</v>
      </c>
      <c r="E196" s="38">
        <v>0.2495</v>
      </c>
      <c r="F196" s="38">
        <v>0.25069999999999998</v>
      </c>
      <c r="G196" s="38">
        <v>0.27260000000000001</v>
      </c>
      <c r="H196" s="38">
        <f t="shared" ref="H196:H197" si="715">AA196</f>
        <v>0.30280000000000001</v>
      </c>
      <c r="I196" s="38">
        <f t="shared" si="713"/>
        <v>0.31919999999999998</v>
      </c>
      <c r="J196" s="38">
        <f t="shared" si="714"/>
        <v>0.32079999999999997</v>
      </c>
      <c r="K196" s="38">
        <f>AM196</f>
        <v>0.31690000000000002</v>
      </c>
      <c r="L196" s="38"/>
      <c r="P196" s="38">
        <v>0.25040000000000001</v>
      </c>
      <c r="Q196" s="38">
        <v>0.25028</v>
      </c>
      <c r="R196" s="38">
        <v>0.24990000000000001</v>
      </c>
      <c r="S196" s="38">
        <f>F196</f>
        <v>0.25069999999999998</v>
      </c>
      <c r="T196" s="38">
        <v>0.25109999999999999</v>
      </c>
      <c r="U196" s="38">
        <v>0.25722</v>
      </c>
      <c r="V196" s="38">
        <v>0.26550000000000001</v>
      </c>
      <c r="W196" s="38">
        <f>G196</f>
        <v>0.27260000000000001</v>
      </c>
      <c r="X196" s="38">
        <v>0.2802</v>
      </c>
      <c r="Y196" s="38">
        <v>0.28849999999999998</v>
      </c>
      <c r="Z196" s="38">
        <v>0.29649999999999999</v>
      </c>
      <c r="AA196" s="38">
        <v>0.30280000000000001</v>
      </c>
      <c r="AB196" s="38">
        <v>0.30719999999999997</v>
      </c>
      <c r="AC196" s="38">
        <v>0.31169999999999998</v>
      </c>
      <c r="AD196" s="38">
        <v>0.31630000000000003</v>
      </c>
      <c r="AE196" s="38">
        <v>0.31919999999999998</v>
      </c>
      <c r="AF196" s="38">
        <v>0.32179999999999997</v>
      </c>
      <c r="AG196" s="38">
        <v>0.32350000000000001</v>
      </c>
      <c r="AH196" s="38">
        <v>0.32290000000000002</v>
      </c>
      <c r="AI196" s="38">
        <v>0.32079999999999997</v>
      </c>
      <c r="AJ196" s="38">
        <v>0.31900000000000001</v>
      </c>
      <c r="AK196" s="38">
        <v>0.31840000000000002</v>
      </c>
      <c r="AL196" s="38">
        <v>0.31790000000000002</v>
      </c>
      <c r="AM196" s="38">
        <v>0.31690000000000002</v>
      </c>
      <c r="AN196" s="38">
        <v>0.31619999999999998</v>
      </c>
    </row>
    <row r="197" spans="1:43" x14ac:dyDescent="0.35">
      <c r="A197" s="1" t="s">
        <v>159</v>
      </c>
      <c r="B197" s="38">
        <v>0</v>
      </c>
      <c r="C197" s="38">
        <v>1.2999999999999999E-2</v>
      </c>
      <c r="D197" s="38">
        <v>3.4000000000000002E-2</v>
      </c>
      <c r="E197" s="38">
        <v>2.1000000000000001E-2</v>
      </c>
      <c r="F197" s="38">
        <v>1.15E-2</v>
      </c>
      <c r="G197" s="38">
        <v>4.1999999999999997E-3</v>
      </c>
      <c r="H197" s="38">
        <f t="shared" si="715"/>
        <v>2.3E-3</v>
      </c>
      <c r="I197" s="38">
        <f t="shared" si="713"/>
        <v>5.9999999999999995E-4</v>
      </c>
      <c r="J197" s="38">
        <f t="shared" si="714"/>
        <v>0</v>
      </c>
      <c r="K197" s="38">
        <f>AM197</f>
        <v>0</v>
      </c>
      <c r="L197" s="38"/>
      <c r="P197" s="38">
        <v>2.0299999999999999E-2</v>
      </c>
      <c r="Q197" s="38">
        <v>1.8839999999999999E-2</v>
      </c>
      <c r="R197" s="38">
        <v>1.5100000000000001E-2</v>
      </c>
      <c r="S197" s="38">
        <f>F197</f>
        <v>1.15E-2</v>
      </c>
      <c r="T197" s="38">
        <v>9.4999999999999998E-3</v>
      </c>
      <c r="U197" s="38">
        <v>6.79E-3</v>
      </c>
      <c r="V197" s="38">
        <v>5.1999999999999998E-3</v>
      </c>
      <c r="W197" s="38">
        <f>G197</f>
        <v>4.1999999999999997E-3</v>
      </c>
      <c r="X197" s="38">
        <v>3.5999999999999999E-3</v>
      </c>
      <c r="Y197" s="38">
        <v>3.2000000000000002E-3</v>
      </c>
      <c r="Z197" s="38">
        <v>2.7000000000000001E-3</v>
      </c>
      <c r="AA197" s="38">
        <v>2.3E-3</v>
      </c>
      <c r="AB197" s="38">
        <v>2E-3</v>
      </c>
      <c r="AC197" s="38">
        <v>1.6999999999999999E-3</v>
      </c>
      <c r="AD197" s="38">
        <v>8.9999999999999998E-4</v>
      </c>
      <c r="AE197" s="38">
        <v>5.9999999999999995E-4</v>
      </c>
      <c r="AF197" s="38">
        <v>2.0000000000000001E-4</v>
      </c>
      <c r="AG197" s="38">
        <v>0</v>
      </c>
      <c r="AH197" s="38">
        <v>0</v>
      </c>
      <c r="AI197" s="38">
        <v>0</v>
      </c>
      <c r="AJ197" s="38">
        <v>0</v>
      </c>
      <c r="AK197" s="38">
        <v>0</v>
      </c>
      <c r="AL197" s="38">
        <v>0</v>
      </c>
      <c r="AM197" s="38">
        <v>0</v>
      </c>
      <c r="AN197" s="38">
        <v>0</v>
      </c>
    </row>
    <row r="198" spans="1:43" x14ac:dyDescent="0.35">
      <c r="B198" s="46"/>
      <c r="C198" s="46"/>
      <c r="D198" s="46"/>
      <c r="E198" s="46"/>
      <c r="F198" s="46"/>
      <c r="G198" s="46"/>
      <c r="H198" s="46"/>
      <c r="I198" s="46"/>
      <c r="J198" s="46"/>
      <c r="K198" s="46"/>
      <c r="L198" s="46"/>
      <c r="P198" s="46"/>
      <c r="Q198" s="46"/>
      <c r="R198" s="42"/>
      <c r="S198" s="46"/>
      <c r="T198" s="46"/>
      <c r="U198" s="42"/>
      <c r="V198" s="42"/>
      <c r="W198" s="42"/>
      <c r="X198" s="42"/>
      <c r="Y198" s="42"/>
      <c r="Z198" s="42"/>
      <c r="AA198" s="42"/>
      <c r="AB198" s="42"/>
      <c r="AC198" s="42"/>
      <c r="AD198" s="42"/>
      <c r="AE198" s="42"/>
      <c r="AF198" s="42"/>
      <c r="AG198" s="42"/>
      <c r="AH198" s="42"/>
      <c r="AI198" s="42"/>
      <c r="AJ198" s="42"/>
      <c r="AK198" s="42"/>
      <c r="AL198" s="42"/>
      <c r="AM198" s="42"/>
      <c r="AN198" s="42"/>
    </row>
    <row r="199" spans="1:43" s="5" customFormat="1" x14ac:dyDescent="0.35">
      <c r="A199" s="5" t="s">
        <v>249</v>
      </c>
      <c r="B199" s="22" t="str">
        <f t="shared" ref="B199:K199" si="716">B$1</f>
        <v>FY17</v>
      </c>
      <c r="C199" s="22" t="str">
        <f t="shared" si="716"/>
        <v>FY18</v>
      </c>
      <c r="D199" s="22" t="str">
        <f t="shared" si="716"/>
        <v>FY19</v>
      </c>
      <c r="E199" s="22" t="str">
        <f t="shared" si="716"/>
        <v>FY20</v>
      </c>
      <c r="F199" s="22" t="str">
        <f t="shared" si="716"/>
        <v>FY21</v>
      </c>
      <c r="G199" s="22" t="str">
        <f t="shared" si="716"/>
        <v>FY22</v>
      </c>
      <c r="H199" s="22" t="str">
        <f t="shared" si="716"/>
        <v>FY23</v>
      </c>
      <c r="I199" s="22" t="str">
        <f t="shared" si="716"/>
        <v>FY24</v>
      </c>
      <c r="J199" s="22" t="str">
        <f t="shared" si="716"/>
        <v>FY25</v>
      </c>
      <c r="K199" s="22" t="str">
        <f t="shared" si="716"/>
        <v>FY26</v>
      </c>
      <c r="L199" s="22"/>
      <c r="P199" s="6" t="str">
        <f t="shared" ref="P199:AN199" si="717">P$1</f>
        <v>Q1FY21</v>
      </c>
      <c r="Q199" s="6" t="str">
        <f t="shared" si="717"/>
        <v>Q2FY21</v>
      </c>
      <c r="R199" s="79" t="str">
        <f t="shared" si="717"/>
        <v>Q3FY21</v>
      </c>
      <c r="S199" s="6" t="str">
        <f t="shared" si="717"/>
        <v>Q4FY21</v>
      </c>
      <c r="T199" s="6" t="str">
        <f t="shared" si="717"/>
        <v>Q1FY22</v>
      </c>
      <c r="U199" s="79" t="str">
        <f t="shared" si="717"/>
        <v>Q2FY22</v>
      </c>
      <c r="V199" s="79" t="str">
        <f t="shared" si="717"/>
        <v>Q3FY22</v>
      </c>
      <c r="W199" s="79" t="str">
        <f t="shared" si="717"/>
        <v>Q4FY22</v>
      </c>
      <c r="X199" s="79" t="str">
        <f t="shared" si="717"/>
        <v>Q1FY23</v>
      </c>
      <c r="Y199" s="79" t="str">
        <f t="shared" si="717"/>
        <v>Q2FY23</v>
      </c>
      <c r="Z199" s="79" t="str">
        <f t="shared" si="717"/>
        <v>Q3FY23</v>
      </c>
      <c r="AA199" s="79" t="str">
        <f t="shared" si="717"/>
        <v>Q4FY23</v>
      </c>
      <c r="AB199" s="79" t="str">
        <f t="shared" si="717"/>
        <v>Q1FY24</v>
      </c>
      <c r="AC199" s="79" t="str">
        <f t="shared" si="717"/>
        <v>Q2FY24</v>
      </c>
      <c r="AD199" s="79" t="str">
        <f t="shared" si="717"/>
        <v>Q3FY24</v>
      </c>
      <c r="AE199" s="79" t="str">
        <f t="shared" si="717"/>
        <v>Q4FY24</v>
      </c>
      <c r="AF199" s="79" t="str">
        <f t="shared" si="717"/>
        <v>Q1FY25</v>
      </c>
      <c r="AG199" s="79" t="str">
        <f t="shared" si="717"/>
        <v>Q2FY25</v>
      </c>
      <c r="AH199" s="79" t="str">
        <f t="shared" si="717"/>
        <v>Q3FY25</v>
      </c>
      <c r="AI199" s="79" t="str">
        <f t="shared" si="717"/>
        <v>Q4FY25</v>
      </c>
      <c r="AJ199" s="79" t="str">
        <f t="shared" si="717"/>
        <v>Q1FY26</v>
      </c>
      <c r="AK199" s="79" t="str">
        <f t="shared" si="717"/>
        <v>Q2FY26</v>
      </c>
      <c r="AL199" s="79" t="str">
        <f t="shared" si="717"/>
        <v>Q3FY26</v>
      </c>
      <c r="AM199" s="79" t="str">
        <f t="shared" si="717"/>
        <v>Q4FY26</v>
      </c>
      <c r="AN199" s="79" t="str">
        <f t="shared" si="717"/>
        <v>Q1FY27</v>
      </c>
      <c r="AO199" s="6"/>
      <c r="AP199" s="6"/>
      <c r="AQ199" s="6"/>
    </row>
    <row r="200" spans="1:43" x14ac:dyDescent="0.35">
      <c r="A200" s="1" t="s">
        <v>160</v>
      </c>
      <c r="B200" s="38">
        <v>3.2593507026894335E-2</v>
      </c>
      <c r="C200" s="38">
        <v>3.0053867008080052E-2</v>
      </c>
      <c r="D200" s="38">
        <v>3.6081984830416428E-2</v>
      </c>
      <c r="E200" s="38">
        <v>3.4362798803011352E-2</v>
      </c>
      <c r="F200" s="38">
        <v>3.0495465059971041E-2</v>
      </c>
      <c r="G200" s="38">
        <v>2.4203211618959625E-2</v>
      </c>
      <c r="H200" s="38">
        <f t="shared" ref="H200:H205" si="718">AA200</f>
        <v>1.83E-2</v>
      </c>
      <c r="I200" s="38">
        <f t="shared" ref="I200:I205" si="719">AE200</f>
        <v>1.44E-2</v>
      </c>
      <c r="J200" s="38">
        <f t="shared" ref="J200:J205" si="720">AI200</f>
        <v>1.17E-2</v>
      </c>
      <c r="K200" s="38">
        <f t="shared" ref="K200:K205" si="721">AM200</f>
        <v>9.7000000000000003E-3</v>
      </c>
      <c r="L200" s="38"/>
      <c r="P200" s="38">
        <v>3.4228000000000001E-2</v>
      </c>
      <c r="Q200" s="38">
        <v>3.2582E-2</v>
      </c>
      <c r="R200" s="38">
        <v>3.1983449996411652E-2</v>
      </c>
      <c r="S200" s="38">
        <f>F200</f>
        <v>3.0495465059971041E-2</v>
      </c>
      <c r="T200" s="38">
        <v>2.9489999999999999E-2</v>
      </c>
      <c r="U200" s="38">
        <v>2.7699999999999999E-2</v>
      </c>
      <c r="V200" s="38">
        <v>2.607692941357205E-2</v>
      </c>
      <c r="W200" s="38">
        <f>G200</f>
        <v>2.4203211618959625E-2</v>
      </c>
      <c r="X200" s="38">
        <v>2.24E-2</v>
      </c>
      <c r="Y200" s="38">
        <v>2.1000000000000001E-2</v>
      </c>
      <c r="Z200" s="38">
        <v>1.9400000000000001E-2</v>
      </c>
      <c r="AA200" s="38">
        <v>1.83E-2</v>
      </c>
      <c r="AB200" s="38">
        <v>1.6799999999999999E-2</v>
      </c>
      <c r="AC200" s="38">
        <v>1.6299999999999999E-2</v>
      </c>
      <c r="AD200" s="38">
        <v>1.54E-2</v>
      </c>
      <c r="AE200" s="38">
        <v>1.44E-2</v>
      </c>
      <c r="AF200" s="38">
        <v>1.3299999999999999E-2</v>
      </c>
      <c r="AG200" s="38">
        <v>1.26E-2</v>
      </c>
      <c r="AH200" s="38">
        <v>1.1900000000000001E-2</v>
      </c>
      <c r="AI200" s="38">
        <v>1.17E-2</v>
      </c>
      <c r="AJ200" s="38">
        <v>1.12E-2</v>
      </c>
      <c r="AK200" s="38">
        <v>1.09E-2</v>
      </c>
      <c r="AL200" s="38">
        <v>1.03E-2</v>
      </c>
      <c r="AM200" s="38">
        <v>9.7000000000000003E-3</v>
      </c>
      <c r="AN200" s="38">
        <v>9.4000000000000004E-3</v>
      </c>
    </row>
    <row r="201" spans="1:43" x14ac:dyDescent="0.35">
      <c r="A201" s="20" t="s">
        <v>161</v>
      </c>
      <c r="B201" s="38">
        <v>0.32455541970174057</v>
      </c>
      <c r="C201" s="38">
        <v>0.34963331494499722</v>
      </c>
      <c r="D201" s="38">
        <v>0.33490534765879809</v>
      </c>
      <c r="E201" s="38">
        <v>0.34967885146513467</v>
      </c>
      <c r="F201" s="38">
        <v>0.35497792623210939</v>
      </c>
      <c r="G201" s="38">
        <v>0.33252762680482001</v>
      </c>
      <c r="H201" s="38">
        <f t="shared" si="718"/>
        <v>0.2777</v>
      </c>
      <c r="I201" s="38">
        <f t="shared" si="719"/>
        <v>0.23799999999999999</v>
      </c>
      <c r="J201" s="38">
        <f t="shared" si="720"/>
        <v>0.2089</v>
      </c>
      <c r="K201" s="38">
        <f t="shared" si="721"/>
        <v>0.18440000000000001</v>
      </c>
      <c r="L201" s="38"/>
      <c r="P201" s="38">
        <v>0.35084900000000002</v>
      </c>
      <c r="Q201" s="38">
        <v>0.345439</v>
      </c>
      <c r="R201" s="38">
        <v>0.35519412403848949</v>
      </c>
      <c r="S201" s="38">
        <f>F201</f>
        <v>0.35497792623210939</v>
      </c>
      <c r="T201" s="38">
        <v>0.35309000000000001</v>
      </c>
      <c r="U201" s="38">
        <v>0.34849999999999998</v>
      </c>
      <c r="V201" s="38">
        <v>0.34303564191117208</v>
      </c>
      <c r="W201" s="38">
        <f>G201</f>
        <v>0.33252762680482001</v>
      </c>
      <c r="X201" s="38">
        <v>0.32269999999999999</v>
      </c>
      <c r="Y201" s="38">
        <v>0.30809999999999998</v>
      </c>
      <c r="Z201" s="38">
        <v>0.2928</v>
      </c>
      <c r="AA201" s="38">
        <v>0.2777</v>
      </c>
      <c r="AB201" s="38">
        <v>0.26750000000000002</v>
      </c>
      <c r="AC201" s="38">
        <v>0.25879999999999997</v>
      </c>
      <c r="AD201" s="38">
        <v>0.24890000000000001</v>
      </c>
      <c r="AE201" s="38">
        <v>0.23799999999999999</v>
      </c>
      <c r="AF201" s="38">
        <v>0.22770000000000001</v>
      </c>
      <c r="AG201" s="38">
        <v>0.22059999999999999</v>
      </c>
      <c r="AH201" s="38">
        <v>0.21460000000000001</v>
      </c>
      <c r="AI201" s="38">
        <v>0.2089</v>
      </c>
      <c r="AJ201" s="38">
        <v>0.20430000000000001</v>
      </c>
      <c r="AK201" s="38">
        <v>0.19980000000000001</v>
      </c>
      <c r="AL201" s="38">
        <v>0.19389999999999999</v>
      </c>
      <c r="AM201" s="38">
        <v>0.18440000000000001</v>
      </c>
      <c r="AN201" s="38">
        <v>0.17549999999999999</v>
      </c>
    </row>
    <row r="202" spans="1:43" x14ac:dyDescent="0.35">
      <c r="A202" s="20" t="s">
        <v>162</v>
      </c>
      <c r="B202" s="38">
        <v>0.36526750350518578</v>
      </c>
      <c r="C202" s="38">
        <v>0.33320476248071434</v>
      </c>
      <c r="D202" s="38">
        <v>0.30580330286703</v>
      </c>
      <c r="E202" s="38">
        <v>0.31660604025106925</v>
      </c>
      <c r="F202" s="38">
        <v>0.32639196043889818</v>
      </c>
      <c r="G202" s="38">
        <v>0.32513059071208961</v>
      </c>
      <c r="H202" s="38">
        <f t="shared" si="718"/>
        <v>0.32079999999999997</v>
      </c>
      <c r="I202" s="38">
        <f t="shared" si="719"/>
        <v>0.30819999999999997</v>
      </c>
      <c r="J202" s="38">
        <f t="shared" si="720"/>
        <v>0.2984</v>
      </c>
      <c r="K202" s="38">
        <f t="shared" si="721"/>
        <v>0.27850000000000003</v>
      </c>
      <c r="L202" s="38"/>
      <c r="P202" s="38">
        <v>0.31698599999999999</v>
      </c>
      <c r="Q202" s="38">
        <v>0.3216934745538475</v>
      </c>
      <c r="R202" s="38">
        <v>0.32444418247566048</v>
      </c>
      <c r="S202" s="38">
        <f>F202</f>
        <v>0.32639196043889818</v>
      </c>
      <c r="T202" s="38">
        <v>0.33015099999999997</v>
      </c>
      <c r="U202" s="38">
        <v>0.32990000000000003</v>
      </c>
      <c r="V202" s="38">
        <v>0.32864077210018222</v>
      </c>
      <c r="W202" s="38">
        <f>G202</f>
        <v>0.32513059071208961</v>
      </c>
      <c r="X202" s="38">
        <v>0.32289000000000001</v>
      </c>
      <c r="Y202" s="38">
        <v>0.32329999999999998</v>
      </c>
      <c r="Z202" s="38">
        <v>0.32200000000000001</v>
      </c>
      <c r="AA202" s="38">
        <v>0.32079999999999997</v>
      </c>
      <c r="AB202" s="38">
        <v>0.32019999999999998</v>
      </c>
      <c r="AC202" s="38">
        <v>0.317</v>
      </c>
      <c r="AD202" s="38">
        <v>0.3135</v>
      </c>
      <c r="AE202" s="38">
        <v>0.30819999999999997</v>
      </c>
      <c r="AF202" s="38">
        <v>0.30399999999999999</v>
      </c>
      <c r="AG202" s="38">
        <v>0.3014</v>
      </c>
      <c r="AH202" s="38">
        <v>0.2994</v>
      </c>
      <c r="AI202" s="38">
        <v>0.2984</v>
      </c>
      <c r="AJ202" s="38">
        <v>0.29549999999999998</v>
      </c>
      <c r="AK202" s="38">
        <v>0.29220000000000002</v>
      </c>
      <c r="AL202" s="38">
        <v>0.28720000000000001</v>
      </c>
      <c r="AM202" s="38">
        <v>0.27850000000000003</v>
      </c>
      <c r="AN202" s="38">
        <v>0.2697</v>
      </c>
    </row>
    <row r="203" spans="1:43" x14ac:dyDescent="0.35">
      <c r="A203" s="20" t="s">
        <v>192</v>
      </c>
      <c r="B203" s="38">
        <v>0.1585901835914818</v>
      </c>
      <c r="C203" s="38">
        <v>0.15643114846467226</v>
      </c>
      <c r="D203" s="38">
        <v>0.14270572530236447</v>
      </c>
      <c r="E203" s="38">
        <v>0.13946674023984873</v>
      </c>
      <c r="F203" s="38">
        <v>0.1422700485986842</v>
      </c>
      <c r="G203" s="38">
        <v>0.1577711432192466</v>
      </c>
      <c r="H203" s="38">
        <f t="shared" si="718"/>
        <v>0.1812</v>
      </c>
      <c r="I203" s="38">
        <f t="shared" si="719"/>
        <v>0.2026</v>
      </c>
      <c r="J203" s="38">
        <f t="shared" si="720"/>
        <v>0.221</v>
      </c>
      <c r="K203" s="38">
        <f t="shared" si="721"/>
        <v>0.2261</v>
      </c>
      <c r="L203" s="38"/>
      <c r="P203" s="38">
        <v>0.13925199999999999</v>
      </c>
      <c r="Q203" s="38">
        <v>0.14230100000000001</v>
      </c>
      <c r="R203" s="38">
        <v>0.13926546970837578</v>
      </c>
      <c r="S203" s="38">
        <f>F203</f>
        <v>0.1422700485986842</v>
      </c>
      <c r="T203" s="38">
        <v>0.14341000000000001</v>
      </c>
      <c r="U203" s="38">
        <v>0.14760000000000001</v>
      </c>
      <c r="V203" s="38">
        <v>0.15116153444214223</v>
      </c>
      <c r="W203" s="38">
        <f>G203</f>
        <v>0.1577711432192466</v>
      </c>
      <c r="X203" s="38">
        <v>0.16309999999999999</v>
      </c>
      <c r="Y203" s="38">
        <v>0.1686</v>
      </c>
      <c r="Z203" s="38">
        <v>0.17610000000000001</v>
      </c>
      <c r="AA203" s="38">
        <v>0.1812</v>
      </c>
      <c r="AB203" s="38">
        <v>0.18590000000000001</v>
      </c>
      <c r="AC203" s="38">
        <v>0.1903</v>
      </c>
      <c r="AD203" s="38">
        <v>0.1963</v>
      </c>
      <c r="AE203" s="38">
        <v>0.2026</v>
      </c>
      <c r="AF203" s="38">
        <v>0.20780000000000001</v>
      </c>
      <c r="AG203" s="38">
        <v>0.21229999999999999</v>
      </c>
      <c r="AH203" s="38">
        <v>0.2167</v>
      </c>
      <c r="AI203" s="38">
        <v>0.221</v>
      </c>
      <c r="AJ203" s="38">
        <v>0.22409999999999999</v>
      </c>
      <c r="AK203" s="38">
        <v>0.22589999999999999</v>
      </c>
      <c r="AL203" s="38">
        <v>0.22670000000000001</v>
      </c>
      <c r="AM203" s="38">
        <v>0.2261</v>
      </c>
      <c r="AN203" s="38">
        <v>0.22520000000000001</v>
      </c>
    </row>
    <row r="204" spans="1:43" x14ac:dyDescent="0.35">
      <c r="A204" s="20" t="s">
        <v>193</v>
      </c>
      <c r="B204" s="38">
        <v>6.5897492788994899E-2</v>
      </c>
      <c r="C204" s="38">
        <v>5.9326721399008207E-2</v>
      </c>
      <c r="D204" s="38">
        <v>6.1252902510830445E-2</v>
      </c>
      <c r="E204" s="38">
        <v>5.9695196997411028E-2</v>
      </c>
      <c r="F204" s="38">
        <v>6.007956089159619E-2</v>
      </c>
      <c r="G204" s="38">
        <v>7.1329014103161822E-2</v>
      </c>
      <c r="H204" s="38">
        <f t="shared" si="718"/>
        <v>9.0999999999999998E-2</v>
      </c>
      <c r="I204" s="38">
        <f t="shared" si="719"/>
        <v>0.109</v>
      </c>
      <c r="J204" s="38">
        <f t="shared" si="720"/>
        <v>0.12130000000000001</v>
      </c>
      <c r="K204" s="38">
        <f t="shared" si="721"/>
        <v>0.13200000000000001</v>
      </c>
      <c r="L204" s="38"/>
      <c r="P204" s="38">
        <v>5.9663000000000001E-2</v>
      </c>
      <c r="Q204" s="38">
        <v>6.15659E-2</v>
      </c>
      <c r="R204" s="38">
        <v>6.0081996159402164E-2</v>
      </c>
      <c r="S204" s="38">
        <f>F204</f>
        <v>6.007956089159619E-2</v>
      </c>
      <c r="T204" s="38">
        <v>6.0509E-2</v>
      </c>
      <c r="U204" s="38">
        <v>6.318E-2</v>
      </c>
      <c r="V204" s="38">
        <v>6.6048047432446508E-2</v>
      </c>
      <c r="W204" s="38">
        <f>G204</f>
        <v>7.1329014103161822E-2</v>
      </c>
      <c r="X204" s="38">
        <v>7.5300000000000006E-2</v>
      </c>
      <c r="Y204" s="38">
        <v>8.0600000000000005E-2</v>
      </c>
      <c r="Z204" s="38">
        <v>8.5300000000000001E-2</v>
      </c>
      <c r="AA204" s="38">
        <v>9.0999999999999998E-2</v>
      </c>
      <c r="AB204" s="38">
        <v>9.6000000000000002E-2</v>
      </c>
      <c r="AC204" s="38">
        <v>0.10050000000000001</v>
      </c>
      <c r="AD204" s="38">
        <v>0.1038</v>
      </c>
      <c r="AE204" s="38">
        <v>0.109</v>
      </c>
      <c r="AF204" s="38">
        <v>0.113</v>
      </c>
      <c r="AG204" s="38">
        <v>0.11609999999999999</v>
      </c>
      <c r="AH204" s="38">
        <v>0.1195</v>
      </c>
      <c r="AI204" s="38">
        <v>0.12130000000000001</v>
      </c>
      <c r="AJ204" s="38">
        <v>0.1239</v>
      </c>
      <c r="AK204" s="38">
        <v>0.12670000000000001</v>
      </c>
      <c r="AL204" s="38">
        <v>0.12939999999999999</v>
      </c>
      <c r="AM204" s="38">
        <v>0.13200000000000001</v>
      </c>
      <c r="AN204" s="38">
        <v>0.1348</v>
      </c>
    </row>
    <row r="205" spans="1:43" x14ac:dyDescent="0.35">
      <c r="A205" s="1" t="s">
        <v>163</v>
      </c>
      <c r="B205" s="38">
        <f t="shared" ref="B205:G205" si="722">1-B200-B203-B201-B202-B204</f>
        <v>5.3095893385702614E-2</v>
      </c>
      <c r="C205" s="38">
        <f t="shared" si="722"/>
        <v>7.1350185702527796E-2</v>
      </c>
      <c r="D205" s="38">
        <f t="shared" si="722"/>
        <v>0.11925073683056052</v>
      </c>
      <c r="E205" s="38">
        <f t="shared" si="722"/>
        <v>0.10019037224352503</v>
      </c>
      <c r="F205" s="38">
        <f t="shared" si="722"/>
        <v>8.5785038778741024E-2</v>
      </c>
      <c r="G205" s="38">
        <f t="shared" si="722"/>
        <v>8.903841354172233E-2</v>
      </c>
      <c r="H205" s="38">
        <f t="shared" si="718"/>
        <v>0.11099999999999999</v>
      </c>
      <c r="I205" s="38">
        <f t="shared" si="719"/>
        <v>0.1278</v>
      </c>
      <c r="J205" s="38">
        <f t="shared" si="720"/>
        <v>0.13869999999999999</v>
      </c>
      <c r="K205" s="38">
        <f t="shared" si="721"/>
        <v>0.16930000000000001</v>
      </c>
      <c r="L205" s="38"/>
      <c r="P205" s="38">
        <f t="shared" ref="P205:W205" si="723">1-P200-P203-P201-P202-P204</f>
        <v>9.9021999999999916E-2</v>
      </c>
      <c r="Q205" s="38">
        <f t="shared" si="723"/>
        <v>9.6418625446152484E-2</v>
      </c>
      <c r="R205" s="38">
        <f t="shared" si="723"/>
        <v>8.9030777621660367E-2</v>
      </c>
      <c r="S205" s="38">
        <f t="shared" si="723"/>
        <v>8.5785038778741024E-2</v>
      </c>
      <c r="T205" s="38">
        <f t="shared" si="723"/>
        <v>8.3349999999999952E-2</v>
      </c>
      <c r="U205" s="38">
        <f t="shared" si="723"/>
        <v>8.3119999999999986E-2</v>
      </c>
      <c r="V205" s="38">
        <f>1-V200-V203-V201-V202-V204</f>
        <v>8.5037074700484896E-2</v>
      </c>
      <c r="W205" s="38">
        <f t="shared" si="723"/>
        <v>8.903841354172233E-2</v>
      </c>
      <c r="X205" s="38">
        <f t="shared" ref="X205" si="724">1-X200-X203-X201-X202-X204</f>
        <v>9.3609999999999999E-2</v>
      </c>
      <c r="Y205" s="38">
        <f>1-Y200-Y201-Y202-Y203-Y204</f>
        <v>9.8400000000000071E-2</v>
      </c>
      <c r="Z205" s="38">
        <f>1-Z200-Z201-Z202-Z203-Z204</f>
        <v>0.10439999999999995</v>
      </c>
      <c r="AA205" s="38">
        <f>1-AA200-AA201-AA202-AA203-AA204</f>
        <v>0.11099999999999999</v>
      </c>
      <c r="AB205" s="38">
        <f>1-AB200-AB201-AB202-AB203-AB204</f>
        <v>0.11360000000000001</v>
      </c>
      <c r="AC205" s="38">
        <v>0.1171</v>
      </c>
      <c r="AD205" s="38">
        <v>0.1221</v>
      </c>
      <c r="AE205" s="38">
        <v>0.1278</v>
      </c>
      <c r="AF205" s="38">
        <v>0.13420000000000001</v>
      </c>
      <c r="AG205" s="38">
        <v>0.13700000000000001</v>
      </c>
      <c r="AH205" s="38">
        <v>0.13789999999999999</v>
      </c>
      <c r="AI205" s="38">
        <v>0.13869999999999999</v>
      </c>
      <c r="AJ205" s="38">
        <v>0.14099999999999999</v>
      </c>
      <c r="AK205" s="38">
        <v>0.14449999999999999</v>
      </c>
      <c r="AL205" s="38">
        <v>0.1525</v>
      </c>
      <c r="AM205" s="38">
        <v>0.16930000000000001</v>
      </c>
      <c r="AN205" s="38">
        <v>0.18540000000000001</v>
      </c>
    </row>
    <row r="207" spans="1:43" s="5" customFormat="1" x14ac:dyDescent="0.35">
      <c r="A207" s="5" t="s">
        <v>103</v>
      </c>
      <c r="B207" s="22" t="str">
        <f t="shared" ref="B207:K207" si="725">B$1</f>
        <v>FY17</v>
      </c>
      <c r="C207" s="22" t="str">
        <f t="shared" si="725"/>
        <v>FY18</v>
      </c>
      <c r="D207" s="22" t="str">
        <f t="shared" si="725"/>
        <v>FY19</v>
      </c>
      <c r="E207" s="22" t="str">
        <f t="shared" si="725"/>
        <v>FY20</v>
      </c>
      <c r="F207" s="22" t="str">
        <f t="shared" si="725"/>
        <v>FY21</v>
      </c>
      <c r="G207" s="22" t="str">
        <f t="shared" si="725"/>
        <v>FY22</v>
      </c>
      <c r="H207" s="22" t="str">
        <f t="shared" si="725"/>
        <v>FY23</v>
      </c>
      <c r="I207" s="22" t="str">
        <f t="shared" si="725"/>
        <v>FY24</v>
      </c>
      <c r="J207" s="22" t="str">
        <f t="shared" si="725"/>
        <v>FY25</v>
      </c>
      <c r="K207" s="22" t="str">
        <f t="shared" si="725"/>
        <v>FY26</v>
      </c>
      <c r="L207" s="22"/>
      <c r="P207" s="6" t="str">
        <f t="shared" ref="P207:AP207" si="726">P$1</f>
        <v>Q1FY21</v>
      </c>
      <c r="Q207" s="6" t="str">
        <f t="shared" si="726"/>
        <v>Q2FY21</v>
      </c>
      <c r="R207" s="79" t="str">
        <f t="shared" si="726"/>
        <v>Q3FY21</v>
      </c>
      <c r="S207" s="6" t="str">
        <f t="shared" si="726"/>
        <v>Q4FY21</v>
      </c>
      <c r="T207" s="6" t="str">
        <f t="shared" si="726"/>
        <v>Q1FY22</v>
      </c>
      <c r="U207" s="79" t="str">
        <f t="shared" si="726"/>
        <v>Q2FY22</v>
      </c>
      <c r="V207" s="79" t="str">
        <f t="shared" si="726"/>
        <v>Q3FY22</v>
      </c>
      <c r="W207" s="79" t="str">
        <f t="shared" si="726"/>
        <v>Q4FY22</v>
      </c>
      <c r="X207" s="79" t="str">
        <f t="shared" si="726"/>
        <v>Q1FY23</v>
      </c>
      <c r="Y207" s="79" t="str">
        <f t="shared" si="726"/>
        <v>Q2FY23</v>
      </c>
      <c r="Z207" s="79" t="str">
        <f t="shared" si="726"/>
        <v>Q3FY23</v>
      </c>
      <c r="AA207" s="79" t="str">
        <f t="shared" si="726"/>
        <v>Q4FY23</v>
      </c>
      <c r="AB207" s="79" t="str">
        <f t="shared" si="726"/>
        <v>Q1FY24</v>
      </c>
      <c r="AC207" s="79" t="str">
        <f t="shared" si="726"/>
        <v>Q2FY24</v>
      </c>
      <c r="AD207" s="79" t="str">
        <f t="shared" si="726"/>
        <v>Q3FY24</v>
      </c>
      <c r="AE207" s="79" t="str">
        <f t="shared" si="726"/>
        <v>Q4FY24</v>
      </c>
      <c r="AF207" s="79" t="str">
        <f t="shared" si="726"/>
        <v>Q1FY25</v>
      </c>
      <c r="AG207" s="79" t="str">
        <f t="shared" si="726"/>
        <v>Q2FY25</v>
      </c>
      <c r="AH207" s="79" t="str">
        <f t="shared" si="726"/>
        <v>Q3FY25</v>
      </c>
      <c r="AI207" s="79" t="str">
        <f t="shared" si="726"/>
        <v>Q4FY25</v>
      </c>
      <c r="AJ207" s="79" t="str">
        <f t="shared" si="726"/>
        <v>Q1FY26</v>
      </c>
      <c r="AK207" s="79" t="str">
        <f t="shared" si="726"/>
        <v>Q2FY26</v>
      </c>
      <c r="AL207" s="79" t="str">
        <f t="shared" si="726"/>
        <v>Q3FY26</v>
      </c>
      <c r="AM207" s="79" t="str">
        <f t="shared" si="726"/>
        <v>Q4FY26</v>
      </c>
      <c r="AN207" s="79" t="str">
        <f t="shared" si="726"/>
        <v>Q1FY27</v>
      </c>
      <c r="AO207" s="6" t="str">
        <f t="shared" si="726"/>
        <v>y-o-y</v>
      </c>
      <c r="AP207" s="6" t="str">
        <f t="shared" si="726"/>
        <v>q-o-q</v>
      </c>
      <c r="AQ207" s="6"/>
    </row>
    <row r="208" spans="1:43" x14ac:dyDescent="0.35">
      <c r="A208" s="1" t="s">
        <v>63</v>
      </c>
      <c r="B208" s="26">
        <v>2799.9</v>
      </c>
      <c r="C208" s="26">
        <v>5157.99</v>
      </c>
      <c r="D208" s="26">
        <v>9959.86</v>
      </c>
      <c r="E208" s="26">
        <v>14375.05</v>
      </c>
      <c r="F208" s="26">
        <v>15824.26</v>
      </c>
      <c r="G208" s="26">
        <v>19379.98</v>
      </c>
      <c r="H208" s="26">
        <f t="shared" ref="H208:H218" si="727">AA208</f>
        <v>23432.240000000002</v>
      </c>
      <c r="I208" s="26">
        <f t="shared" ref="I208:I218" si="728">AE208</f>
        <v>30277.97</v>
      </c>
      <c r="J208" s="26">
        <f t="shared" ref="J208:J218" si="729">AI208</f>
        <v>36762.54</v>
      </c>
      <c r="K208" s="26">
        <f t="shared" ref="K208:K218" si="730">AM208</f>
        <v>45313.09</v>
      </c>
      <c r="L208" s="26"/>
      <c r="P208" s="26">
        <v>14339.33</v>
      </c>
      <c r="Q208" s="26">
        <v>14539.78</v>
      </c>
      <c r="R208" s="26">
        <v>15344.75</v>
      </c>
      <c r="S208" s="26">
        <f t="shared" ref="S208:S218" si="731">F208</f>
        <v>15824.26</v>
      </c>
      <c r="T208" s="35">
        <v>16387.060000000001</v>
      </c>
      <c r="U208" s="35">
        <v>17322.41</v>
      </c>
      <c r="V208" s="35">
        <v>18473.48</v>
      </c>
      <c r="W208" s="35">
        <f t="shared" ref="W208:W218" si="732">G208</f>
        <v>19379.98</v>
      </c>
      <c r="X208" s="35">
        <v>20413.509999999998</v>
      </c>
      <c r="Y208" s="35">
        <v>21310.97</v>
      </c>
      <c r="Z208" s="35">
        <v>22404.49</v>
      </c>
      <c r="AA208" s="35">
        <v>23432.240000000002</v>
      </c>
      <c r="AB208" s="35">
        <v>25354.85</v>
      </c>
      <c r="AC208" s="35">
        <v>27020.92</v>
      </c>
      <c r="AD208" s="35">
        <v>28818.596000000001</v>
      </c>
      <c r="AE208" s="35">
        <v>30277.97</v>
      </c>
      <c r="AF208" s="35">
        <v>31816.7</v>
      </c>
      <c r="AG208" s="35">
        <v>33437.089999999997</v>
      </c>
      <c r="AH208" s="35">
        <v>34866.49</v>
      </c>
      <c r="AI208" s="35">
        <v>36762.54</v>
      </c>
      <c r="AJ208" s="35">
        <v>38708.160000000003</v>
      </c>
      <c r="AK208" s="35">
        <v>40511.75</v>
      </c>
      <c r="AL208" s="35">
        <v>42586.22</v>
      </c>
      <c r="AM208" s="35">
        <v>45313.09</v>
      </c>
      <c r="AN208" s="35">
        <v>48423.29</v>
      </c>
      <c r="AO208" s="68">
        <f t="shared" ref="AO208:AO219" si="733">IFERROR(AN208/AJ208-1,"")</f>
        <v>0.25098403024065208</v>
      </c>
      <c r="AP208" s="68">
        <f t="shared" ref="AP208:AP219" si="734">IFERROR(AN208/AM208-1,"")</f>
        <v>6.8638002837590806E-2</v>
      </c>
      <c r="AQ208" s="74"/>
    </row>
    <row r="209" spans="1:43" x14ac:dyDescent="0.35">
      <c r="A209" s="1" t="s">
        <v>64</v>
      </c>
      <c r="B209" s="26">
        <v>3098.04</v>
      </c>
      <c r="C209" s="26">
        <v>4824.8</v>
      </c>
      <c r="D209" s="26">
        <v>6943.49</v>
      </c>
      <c r="E209" s="26">
        <v>7847.28</v>
      </c>
      <c r="F209" s="26">
        <v>7963.53</v>
      </c>
      <c r="G209" s="26">
        <v>8668.4599999999991</v>
      </c>
      <c r="H209" s="26">
        <f t="shared" ref="H209:H214" si="735">AA209</f>
        <v>10369.89</v>
      </c>
      <c r="I209" s="26">
        <f t="shared" ref="I209:I214" si="736">AE209</f>
        <v>12910.28</v>
      </c>
      <c r="J209" s="26">
        <f t="shared" si="729"/>
        <v>17732.490000000002</v>
      </c>
      <c r="K209" s="26">
        <f t="shared" si="730"/>
        <v>23813.99</v>
      </c>
      <c r="L209" s="26"/>
      <c r="P209" s="26">
        <v>7786.82</v>
      </c>
      <c r="Q209" s="26">
        <v>7794.21</v>
      </c>
      <c r="R209" s="26">
        <v>7873.45</v>
      </c>
      <c r="S209" s="26">
        <f t="shared" ref="S209:S214" si="737">F209</f>
        <v>7963.53</v>
      </c>
      <c r="T209" s="35">
        <v>8017.33</v>
      </c>
      <c r="U209" s="35">
        <v>8165.57</v>
      </c>
      <c r="V209" s="35">
        <v>8361.82</v>
      </c>
      <c r="W209" s="35">
        <f t="shared" ref="W209:W214" si="738">G209</f>
        <v>8668.4599999999991</v>
      </c>
      <c r="X209" s="35">
        <v>9145.51</v>
      </c>
      <c r="Y209" s="35">
        <v>9528.36</v>
      </c>
      <c r="Z209" s="35">
        <v>9994.15</v>
      </c>
      <c r="AA209" s="35">
        <v>10369.89</v>
      </c>
      <c r="AB209" s="35">
        <v>10866.52</v>
      </c>
      <c r="AC209" s="35">
        <v>11376.05</v>
      </c>
      <c r="AD209" s="35">
        <v>12045.311</v>
      </c>
      <c r="AE209" s="35">
        <v>12910.28</v>
      </c>
      <c r="AF209" s="35">
        <v>13938.57</v>
      </c>
      <c r="AG209" s="35">
        <v>14985.93</v>
      </c>
      <c r="AH209" s="35">
        <v>16253.22</v>
      </c>
      <c r="AI209" s="35">
        <v>17732.490000000002</v>
      </c>
      <c r="AJ209" s="35">
        <v>19134.759999999998</v>
      </c>
      <c r="AK209" s="35">
        <v>20508.7</v>
      </c>
      <c r="AL209" s="35">
        <v>22028.51</v>
      </c>
      <c r="AM209" s="35">
        <v>23813.99</v>
      </c>
      <c r="AN209" s="35">
        <v>25793.69</v>
      </c>
      <c r="AO209" s="68">
        <f t="shared" si="733"/>
        <v>0.34800175178575543</v>
      </c>
      <c r="AP209" s="68">
        <f t="shared" si="734"/>
        <v>8.3131806135804842E-2</v>
      </c>
      <c r="AQ209" s="74"/>
    </row>
    <row r="210" spans="1:43" x14ac:dyDescent="0.35">
      <c r="A210" s="1" t="s">
        <v>65</v>
      </c>
      <c r="B210" s="26">
        <v>803.84</v>
      </c>
      <c r="C210" s="26">
        <v>1175.71</v>
      </c>
      <c r="D210" s="26">
        <v>2087.3200000000002</v>
      </c>
      <c r="E210" s="26">
        <v>3595.52</v>
      </c>
      <c r="F210" s="26">
        <v>4613.58</v>
      </c>
      <c r="G210" s="26">
        <v>6574.35</v>
      </c>
      <c r="H210" s="26">
        <f t="shared" si="735"/>
        <v>9879.89</v>
      </c>
      <c r="I210" s="26">
        <f t="shared" si="736"/>
        <v>13548.19</v>
      </c>
      <c r="J210" s="26">
        <f t="shared" si="729"/>
        <v>16460.88</v>
      </c>
      <c r="K210" s="26">
        <f t="shared" si="730"/>
        <v>17330.169999999998</v>
      </c>
      <c r="L210" s="26"/>
      <c r="P210" s="26">
        <v>3652.61</v>
      </c>
      <c r="Q210" s="26">
        <v>3917.97</v>
      </c>
      <c r="R210" s="26">
        <v>4244.7700000000004</v>
      </c>
      <c r="S210" s="26">
        <f t="shared" si="737"/>
        <v>4613.58</v>
      </c>
      <c r="T210" s="35">
        <v>4904.37</v>
      </c>
      <c r="U210" s="35">
        <v>5452.55</v>
      </c>
      <c r="V210" s="35">
        <v>5994.18</v>
      </c>
      <c r="W210" s="35">
        <f t="shared" si="738"/>
        <v>6574.35</v>
      </c>
      <c r="X210" s="35">
        <v>7349.82</v>
      </c>
      <c r="Y210" s="35">
        <v>8201.16</v>
      </c>
      <c r="Z210" s="35">
        <v>9095.48</v>
      </c>
      <c r="AA210" s="35">
        <v>9879.89</v>
      </c>
      <c r="AB210" s="35">
        <v>10773.63</v>
      </c>
      <c r="AC210" s="35">
        <v>11747.39</v>
      </c>
      <c r="AD210" s="35">
        <v>12658.031999999999</v>
      </c>
      <c r="AE210" s="35">
        <v>13548.19</v>
      </c>
      <c r="AF210" s="35">
        <v>14570.29</v>
      </c>
      <c r="AG210" s="35">
        <v>15372.5</v>
      </c>
      <c r="AH210" s="35">
        <v>15961.91</v>
      </c>
      <c r="AI210" s="35">
        <v>16460.88</v>
      </c>
      <c r="AJ210" s="35">
        <v>16986.169999999998</v>
      </c>
      <c r="AK210" s="35">
        <v>17197.759999999998</v>
      </c>
      <c r="AL210" s="35">
        <v>17239.7</v>
      </c>
      <c r="AM210" s="35">
        <v>17330.169999999998</v>
      </c>
      <c r="AN210" s="35">
        <v>17637.62</v>
      </c>
      <c r="AO210" s="68">
        <f t="shared" si="733"/>
        <v>3.8351788543267817E-2</v>
      </c>
      <c r="AP210" s="68">
        <f t="shared" si="734"/>
        <v>1.7740737684627472E-2</v>
      </c>
      <c r="AQ210" s="74"/>
    </row>
    <row r="211" spans="1:43" x14ac:dyDescent="0.35">
      <c r="A211" s="1" t="s">
        <v>104</v>
      </c>
      <c r="B211" s="26">
        <v>126.84</v>
      </c>
      <c r="C211" s="26">
        <v>211.08</v>
      </c>
      <c r="D211" s="26">
        <v>643.71</v>
      </c>
      <c r="E211" s="26">
        <v>1412.91</v>
      </c>
      <c r="F211" s="26">
        <v>1819</v>
      </c>
      <c r="G211" s="26">
        <v>2612.94</v>
      </c>
      <c r="H211" s="26">
        <f t="shared" si="735"/>
        <v>3684.43</v>
      </c>
      <c r="I211" s="26">
        <f t="shared" si="736"/>
        <v>6019.94</v>
      </c>
      <c r="J211" s="26">
        <f>AI211</f>
        <v>10389.540000000001</v>
      </c>
      <c r="K211" s="26">
        <f t="shared" si="730"/>
        <v>16285.76</v>
      </c>
      <c r="L211" s="26"/>
      <c r="P211" s="26">
        <v>1415.97</v>
      </c>
      <c r="Q211" s="26">
        <v>1522.15</v>
      </c>
      <c r="R211" s="26">
        <v>1694.05</v>
      </c>
      <c r="S211" s="26">
        <f t="shared" si="737"/>
        <v>1819</v>
      </c>
      <c r="T211" s="35">
        <v>1917.65</v>
      </c>
      <c r="U211" s="35">
        <v>2107.66</v>
      </c>
      <c r="V211" s="35">
        <v>2342.39</v>
      </c>
      <c r="W211" s="35">
        <f t="shared" si="738"/>
        <v>2612.94</v>
      </c>
      <c r="X211" s="35">
        <v>2899.71</v>
      </c>
      <c r="Y211" s="35">
        <v>3159.08</v>
      </c>
      <c r="Z211" s="35">
        <v>3440.8</v>
      </c>
      <c r="AA211" s="35">
        <v>3684.43</v>
      </c>
      <c r="AB211" s="35">
        <v>4140.42</v>
      </c>
      <c r="AC211" s="35">
        <v>4635.62</v>
      </c>
      <c r="AD211" s="35">
        <v>5229.4620000000004</v>
      </c>
      <c r="AE211" s="35">
        <v>6019.94</v>
      </c>
      <c r="AF211" s="35">
        <v>6894.07</v>
      </c>
      <c r="AG211" s="35">
        <v>7964.01</v>
      </c>
      <c r="AH211" s="35">
        <v>9099.76</v>
      </c>
      <c r="AI211" s="35">
        <v>10389.540000000001</v>
      </c>
      <c r="AJ211" s="35">
        <v>11617.6</v>
      </c>
      <c r="AK211" s="35">
        <v>12964.17</v>
      </c>
      <c r="AL211" s="35">
        <v>14504.92</v>
      </c>
      <c r="AM211" s="35">
        <v>16285.76</v>
      </c>
      <c r="AN211" s="35">
        <v>18113.88</v>
      </c>
      <c r="AO211" s="68">
        <f t="shared" si="733"/>
        <v>0.55917573337005932</v>
      </c>
      <c r="AP211" s="68">
        <f t="shared" si="734"/>
        <v>0.11225266736093387</v>
      </c>
      <c r="AQ211" s="74"/>
    </row>
    <row r="212" spans="1:43" x14ac:dyDescent="0.35">
      <c r="A212" s="1" t="s">
        <v>32</v>
      </c>
      <c r="B212" s="26">
        <v>89.16</v>
      </c>
      <c r="C212" s="26">
        <v>136.69</v>
      </c>
      <c r="D212" s="26">
        <v>766.24</v>
      </c>
      <c r="E212" s="26">
        <v>1758.1</v>
      </c>
      <c r="F212" s="26">
        <v>2269.9699999999998</v>
      </c>
      <c r="G212" s="26">
        <v>4032.02</v>
      </c>
      <c r="H212" s="26">
        <f t="shared" si="735"/>
        <v>6390.22</v>
      </c>
      <c r="I212" s="26">
        <f t="shared" si="736"/>
        <v>8608.64</v>
      </c>
      <c r="J212" s="26">
        <f t="shared" si="729"/>
        <v>10835.62</v>
      </c>
      <c r="K212" s="26">
        <f t="shared" si="730"/>
        <v>12690.93</v>
      </c>
      <c r="L212" s="26"/>
      <c r="P212" s="26">
        <v>1781.45</v>
      </c>
      <c r="Q212" s="26">
        <v>1874.78</v>
      </c>
      <c r="R212" s="26">
        <v>1981.87</v>
      </c>
      <c r="S212" s="26">
        <f t="shared" si="737"/>
        <v>2269.9699999999998</v>
      </c>
      <c r="T212" s="35">
        <v>2469.9</v>
      </c>
      <c r="U212" s="35">
        <v>2895.52</v>
      </c>
      <c r="V212" s="35">
        <v>3404.31</v>
      </c>
      <c r="W212" s="35">
        <f t="shared" si="738"/>
        <v>4032.02</v>
      </c>
      <c r="X212" s="35">
        <v>4641.09</v>
      </c>
      <c r="Y212" s="35">
        <v>5238.78</v>
      </c>
      <c r="Z212" s="35">
        <v>5820.65</v>
      </c>
      <c r="AA212" s="35">
        <v>6390.22</v>
      </c>
      <c r="AB212" s="35">
        <v>6938.21</v>
      </c>
      <c r="AC212" s="35">
        <v>7521.4</v>
      </c>
      <c r="AD212" s="35">
        <v>8054.723</v>
      </c>
      <c r="AE212" s="35">
        <v>8608.64</v>
      </c>
      <c r="AF212" s="35">
        <v>9045.9500000000007</v>
      </c>
      <c r="AG212" s="35">
        <v>9579.4500000000007</v>
      </c>
      <c r="AH212" s="35">
        <v>10248.19</v>
      </c>
      <c r="AI212" s="35">
        <v>10835.62</v>
      </c>
      <c r="AJ212" s="35">
        <v>11337.31</v>
      </c>
      <c r="AK212" s="35">
        <v>11840.24</v>
      </c>
      <c r="AL212" s="35">
        <v>12147.05</v>
      </c>
      <c r="AM212" s="35">
        <v>12690.93</v>
      </c>
      <c r="AN212" s="35">
        <v>13333.97</v>
      </c>
      <c r="AO212" s="68">
        <f t="shared" si="733"/>
        <v>0.17611408702769871</v>
      </c>
      <c r="AP212" s="68">
        <f t="shared" si="734"/>
        <v>5.0669257493343611E-2</v>
      </c>
      <c r="AQ212" s="74"/>
    </row>
    <row r="213" spans="1:43" x14ac:dyDescent="0.35">
      <c r="A213" s="1" t="s">
        <v>33</v>
      </c>
      <c r="B213" s="26">
        <v>252.97</v>
      </c>
      <c r="C213" s="26">
        <v>408.47</v>
      </c>
      <c r="D213" s="26">
        <v>931.39</v>
      </c>
      <c r="E213" s="26">
        <v>1793.52</v>
      </c>
      <c r="F213" s="26">
        <v>2266.9299999999998</v>
      </c>
      <c r="G213" s="26">
        <v>3053.61</v>
      </c>
      <c r="H213" s="26">
        <f>AA213</f>
        <v>4097.59</v>
      </c>
      <c r="I213" s="26">
        <f>AE213</f>
        <v>5755.29</v>
      </c>
      <c r="J213" s="26">
        <f>AI213</f>
        <v>7886.66</v>
      </c>
      <c r="K213" s="26">
        <f t="shared" si="730"/>
        <v>10322.84</v>
      </c>
      <c r="L213" s="26"/>
      <c r="P213" s="26">
        <v>1813.29</v>
      </c>
      <c r="Q213" s="26">
        <v>1909.15</v>
      </c>
      <c r="R213" s="26">
        <v>2105.52</v>
      </c>
      <c r="S213" s="26">
        <f>F213</f>
        <v>2266.9299999999998</v>
      </c>
      <c r="T213" s="35">
        <v>2292.81</v>
      </c>
      <c r="U213" s="35">
        <v>2552.13</v>
      </c>
      <c r="V213" s="35">
        <v>2847.24</v>
      </c>
      <c r="W213" s="35">
        <f>G213</f>
        <v>3053.61</v>
      </c>
      <c r="X213" s="35">
        <v>3378.09</v>
      </c>
      <c r="Y213" s="35">
        <v>3681.13</v>
      </c>
      <c r="Z213" s="35">
        <v>3928.96</v>
      </c>
      <c r="AA213" s="35">
        <v>4097.59</v>
      </c>
      <c r="AB213" s="35">
        <v>4448.41</v>
      </c>
      <c r="AC213" s="35">
        <v>4829.59</v>
      </c>
      <c r="AD213" s="35">
        <v>5277.9390000000003</v>
      </c>
      <c r="AE213" s="35">
        <v>5755.29</v>
      </c>
      <c r="AF213" s="35">
        <v>6303.34</v>
      </c>
      <c r="AG213" s="35">
        <v>6803.12</v>
      </c>
      <c r="AH213" s="35">
        <v>7359.02</v>
      </c>
      <c r="AI213" s="35">
        <v>7886.66</v>
      </c>
      <c r="AJ213" s="35">
        <v>8424.02</v>
      </c>
      <c r="AK213" s="35">
        <v>8889.23</v>
      </c>
      <c r="AL213" s="35">
        <v>9499.17</v>
      </c>
      <c r="AM213" s="35">
        <v>10322.84</v>
      </c>
      <c r="AN213" s="35">
        <v>11331.39</v>
      </c>
      <c r="AO213" s="68">
        <f t="shared" si="733"/>
        <v>0.34512857281915266</v>
      </c>
      <c r="AP213" s="68">
        <f t="shared" si="734"/>
        <v>9.7700826516733619E-2</v>
      </c>
      <c r="AQ213" s="74"/>
    </row>
    <row r="214" spans="1:43" x14ac:dyDescent="0.35">
      <c r="A214" s="1" t="s">
        <v>187</v>
      </c>
      <c r="B214" s="26">
        <v>187.41</v>
      </c>
      <c r="C214" s="26">
        <v>276.49</v>
      </c>
      <c r="D214" s="26">
        <v>482.32</v>
      </c>
      <c r="E214" s="26">
        <v>955.51</v>
      </c>
      <c r="F214" s="26">
        <v>1214.29</v>
      </c>
      <c r="G214" s="26">
        <v>2079.9899999999998</v>
      </c>
      <c r="H214" s="26">
        <f t="shared" si="735"/>
        <v>3612.9</v>
      </c>
      <c r="I214" s="26">
        <f t="shared" si="736"/>
        <v>5882.32</v>
      </c>
      <c r="J214" s="26">
        <f>AI214</f>
        <v>8300.59</v>
      </c>
      <c r="K214" s="26">
        <f t="shared" si="730"/>
        <v>9882.32</v>
      </c>
      <c r="L214" s="26"/>
      <c r="P214" s="26">
        <v>952.77</v>
      </c>
      <c r="Q214" s="26">
        <v>982.69600000000003</v>
      </c>
      <c r="R214" s="26">
        <v>1098.44</v>
      </c>
      <c r="S214" s="26">
        <f t="shared" si="737"/>
        <v>1214.29</v>
      </c>
      <c r="T214" s="35">
        <v>1277.47</v>
      </c>
      <c r="U214" s="35">
        <v>1505.93</v>
      </c>
      <c r="V214" s="35">
        <v>1795.25</v>
      </c>
      <c r="W214" s="35">
        <f t="shared" si="738"/>
        <v>2079.9899999999998</v>
      </c>
      <c r="X214" s="35">
        <v>2418.75</v>
      </c>
      <c r="Y214" s="35">
        <v>2769.15</v>
      </c>
      <c r="Z214" s="35">
        <v>3177.73</v>
      </c>
      <c r="AA214" s="35">
        <v>3612.9</v>
      </c>
      <c r="AB214" s="35">
        <v>4006.38</v>
      </c>
      <c r="AC214" s="35">
        <v>4480.46</v>
      </c>
      <c r="AD214" s="35">
        <v>5123.62</v>
      </c>
      <c r="AE214" s="35">
        <v>5882.32</v>
      </c>
      <c r="AF214" s="35">
        <v>6763.78</v>
      </c>
      <c r="AG214" s="35">
        <v>7466.4699999999993</v>
      </c>
      <c r="AH214" s="35">
        <v>8001.28</v>
      </c>
      <c r="AI214" s="35">
        <v>8300.59</v>
      </c>
      <c r="AJ214" s="35">
        <v>8648.73</v>
      </c>
      <c r="AK214" s="35">
        <v>8932.7099999999991</v>
      </c>
      <c r="AL214" s="35">
        <v>9307.0113640499421</v>
      </c>
      <c r="AM214" s="35">
        <v>9882.32</v>
      </c>
      <c r="AN214" s="35">
        <v>10533.25</v>
      </c>
      <c r="AO214" s="68">
        <f t="shared" si="733"/>
        <v>0.2178955754197438</v>
      </c>
      <c r="AP214" s="68">
        <f t="shared" si="734"/>
        <v>6.5868136227120733E-2</v>
      </c>
      <c r="AQ214" s="74"/>
    </row>
    <row r="215" spans="1:43" x14ac:dyDescent="0.35">
      <c r="A215" s="1" t="s">
        <v>31</v>
      </c>
      <c r="B215" s="26">
        <v>762.72</v>
      </c>
      <c r="C215" s="26">
        <v>951.4</v>
      </c>
      <c r="D215" s="26">
        <v>2004.13</v>
      </c>
      <c r="E215" s="26">
        <v>3252.92</v>
      </c>
      <c r="F215" s="26">
        <v>3758.87</v>
      </c>
      <c r="G215" s="26">
        <v>4379.08</v>
      </c>
      <c r="H215" s="26">
        <f t="shared" si="727"/>
        <v>5386.06</v>
      </c>
      <c r="I215" s="26">
        <f t="shared" si="728"/>
        <v>6619.42</v>
      </c>
      <c r="J215" s="26">
        <f t="shared" si="729"/>
        <v>7956.88</v>
      </c>
      <c r="K215" s="26">
        <f t="shared" si="730"/>
        <v>9572.9599999999991</v>
      </c>
      <c r="L215" s="26"/>
      <c r="P215" s="26">
        <v>3282.39</v>
      </c>
      <c r="Q215" s="26">
        <v>3476.23</v>
      </c>
      <c r="R215" s="26">
        <v>3595.59</v>
      </c>
      <c r="S215" s="26">
        <f t="shared" si="731"/>
        <v>3758.87</v>
      </c>
      <c r="T215" s="35">
        <v>3820.46</v>
      </c>
      <c r="U215" s="35">
        <v>3992.5</v>
      </c>
      <c r="V215" s="35">
        <v>4145.3900000000003</v>
      </c>
      <c r="W215" s="35">
        <f t="shared" si="732"/>
        <v>4379.08</v>
      </c>
      <c r="X215" s="35">
        <v>4569.72</v>
      </c>
      <c r="Y215" s="35">
        <v>4853.8599999999997</v>
      </c>
      <c r="Z215" s="35">
        <v>5079.97</v>
      </c>
      <c r="AA215" s="35">
        <v>5386.06</v>
      </c>
      <c r="AB215" s="35">
        <v>5555.26</v>
      </c>
      <c r="AC215" s="35">
        <v>5852.94</v>
      </c>
      <c r="AD215" s="35">
        <v>6206.4009999999998</v>
      </c>
      <c r="AE215" s="35">
        <v>6619.42</v>
      </c>
      <c r="AF215" s="35">
        <v>7028.66</v>
      </c>
      <c r="AG215" s="35">
        <v>7469.68</v>
      </c>
      <c r="AH215" s="35">
        <v>7679.17</v>
      </c>
      <c r="AI215" s="35">
        <v>7956.88</v>
      </c>
      <c r="AJ215" s="35">
        <v>8256.74</v>
      </c>
      <c r="AK215" s="35">
        <v>8580.5</v>
      </c>
      <c r="AL215" s="35">
        <v>9033.0499999999993</v>
      </c>
      <c r="AM215" s="35">
        <v>9572.9599999999991</v>
      </c>
      <c r="AN215" s="35">
        <v>9997.9599999999991</v>
      </c>
      <c r="AO215" s="68">
        <f t="shared" si="733"/>
        <v>0.21088468330115751</v>
      </c>
      <c r="AP215" s="68">
        <f t="shared" si="734"/>
        <v>4.4395881733549469E-2</v>
      </c>
      <c r="AQ215" s="74"/>
    </row>
    <row r="216" spans="1:43" x14ac:dyDescent="0.35">
      <c r="A216" s="1" t="s">
        <v>106</v>
      </c>
      <c r="B216" s="26" t="s">
        <v>107</v>
      </c>
      <c r="C216" s="26">
        <v>10.69</v>
      </c>
      <c r="D216" s="26">
        <v>87.08</v>
      </c>
      <c r="E216" s="26">
        <v>473.72</v>
      </c>
      <c r="F216" s="26">
        <v>793.23</v>
      </c>
      <c r="G216" s="26">
        <v>1737.22</v>
      </c>
      <c r="H216" s="26">
        <f>AA216</f>
        <v>3219.6</v>
      </c>
      <c r="I216" s="26">
        <f>AE216</f>
        <v>4696.3500000000004</v>
      </c>
      <c r="J216" s="26">
        <f t="shared" si="729"/>
        <v>6981.01</v>
      </c>
      <c r="K216" s="26">
        <f t="shared" si="730"/>
        <v>8734.27</v>
      </c>
      <c r="L216" s="26"/>
      <c r="P216" s="26">
        <v>480.32</v>
      </c>
      <c r="Q216" s="26">
        <v>533.62</v>
      </c>
      <c r="R216" s="26">
        <v>642.89</v>
      </c>
      <c r="S216" s="26">
        <f>F216</f>
        <v>793.23</v>
      </c>
      <c r="T216" s="35">
        <v>945.57</v>
      </c>
      <c r="U216" s="35">
        <v>1175.31</v>
      </c>
      <c r="V216" s="35">
        <v>1428.36</v>
      </c>
      <c r="W216" s="35">
        <f>G216</f>
        <v>1737.22</v>
      </c>
      <c r="X216" s="35">
        <v>2078.19</v>
      </c>
      <c r="Y216" s="35">
        <v>2438.52</v>
      </c>
      <c r="Z216" s="35">
        <v>2829.85</v>
      </c>
      <c r="AA216" s="35">
        <v>3219.6</v>
      </c>
      <c r="AB216" s="35">
        <v>3612.05</v>
      </c>
      <c r="AC216" s="35">
        <v>3940.06</v>
      </c>
      <c r="AD216" s="35">
        <v>4314.7030000000004</v>
      </c>
      <c r="AE216" s="35">
        <v>4696.3500000000004</v>
      </c>
      <c r="AF216" s="35">
        <v>5486.2</v>
      </c>
      <c r="AG216" s="35">
        <v>5975.5</v>
      </c>
      <c r="AH216" s="35">
        <v>6507.29</v>
      </c>
      <c r="AI216" s="35">
        <v>6981.01</v>
      </c>
      <c r="AJ216" s="35">
        <v>7529.29</v>
      </c>
      <c r="AK216" s="35">
        <v>7992.31</v>
      </c>
      <c r="AL216" s="35">
        <v>8326.31</v>
      </c>
      <c r="AM216" s="35">
        <v>8734.27</v>
      </c>
      <c r="AN216" s="35">
        <v>9169.56</v>
      </c>
      <c r="AO216" s="68">
        <f t="shared" si="733"/>
        <v>0.21785188244841147</v>
      </c>
      <c r="AP216" s="68">
        <f t="shared" si="734"/>
        <v>4.983702129657086E-2</v>
      </c>
      <c r="AQ216" s="74"/>
    </row>
    <row r="217" spans="1:43" x14ac:dyDescent="0.35">
      <c r="A217" s="1" t="s">
        <v>105</v>
      </c>
      <c r="B217" s="26">
        <v>63.94</v>
      </c>
      <c r="C217" s="26">
        <v>132.63</v>
      </c>
      <c r="D217" s="26">
        <v>203.9</v>
      </c>
      <c r="E217" s="26">
        <v>338.05</v>
      </c>
      <c r="F217" s="26">
        <v>478.14</v>
      </c>
      <c r="G217" s="26">
        <v>820.29</v>
      </c>
      <c r="H217" s="26">
        <f t="shared" si="727"/>
        <v>1319.81</v>
      </c>
      <c r="I217" s="26">
        <f t="shared" si="728"/>
        <v>1838.76</v>
      </c>
      <c r="J217" s="26">
        <f t="shared" si="729"/>
        <v>2683.36</v>
      </c>
      <c r="K217" s="26">
        <f t="shared" si="730"/>
        <v>3393.54</v>
      </c>
      <c r="L217" s="26"/>
      <c r="P217" s="26">
        <v>346.87</v>
      </c>
      <c r="Q217" s="26">
        <v>372.71</v>
      </c>
      <c r="R217" s="26">
        <v>425.32</v>
      </c>
      <c r="S217" s="26">
        <f t="shared" si="731"/>
        <v>478.14</v>
      </c>
      <c r="T217" s="35">
        <v>502.81</v>
      </c>
      <c r="U217" s="35">
        <v>576.16</v>
      </c>
      <c r="V217" s="35">
        <v>703.89</v>
      </c>
      <c r="W217" s="35">
        <f t="shared" si="732"/>
        <v>820.29</v>
      </c>
      <c r="X217" s="35">
        <v>935.54</v>
      </c>
      <c r="Y217" s="35">
        <v>1044.9000000000001</v>
      </c>
      <c r="Z217" s="35">
        <v>1180.71</v>
      </c>
      <c r="AA217" s="35">
        <v>1319.81</v>
      </c>
      <c r="AB217" s="35">
        <v>1461.32</v>
      </c>
      <c r="AC217" s="35">
        <v>1585.85</v>
      </c>
      <c r="AD217" s="35">
        <v>1676.133</v>
      </c>
      <c r="AE217" s="35">
        <v>1838.76</v>
      </c>
      <c r="AF217" s="35">
        <v>2010.84</v>
      </c>
      <c r="AG217" s="35">
        <v>2208.08</v>
      </c>
      <c r="AH217" s="35">
        <v>2436.33</v>
      </c>
      <c r="AI217" s="35">
        <v>2683.36</v>
      </c>
      <c r="AJ217" s="35">
        <v>2924.99</v>
      </c>
      <c r="AK217" s="35">
        <v>3096.5</v>
      </c>
      <c r="AL217" s="35">
        <v>3240.49</v>
      </c>
      <c r="AM217" s="35">
        <v>3393.54</v>
      </c>
      <c r="AN217" s="35">
        <v>3535.15</v>
      </c>
      <c r="AO217" s="68">
        <f t="shared" si="733"/>
        <v>0.20860242257238504</v>
      </c>
      <c r="AP217" s="68">
        <f t="shared" si="734"/>
        <v>4.1729285642721159E-2</v>
      </c>
      <c r="AQ217" s="74"/>
    </row>
    <row r="218" spans="1:43" s="2" customFormat="1" x14ac:dyDescent="0.35">
      <c r="A218" s="1" t="s">
        <v>188</v>
      </c>
      <c r="B218" s="26">
        <v>288.33999999999997</v>
      </c>
      <c r="C218" s="26">
        <v>273.37</v>
      </c>
      <c r="D218" s="26">
        <v>326.3</v>
      </c>
      <c r="E218" s="26">
        <v>381.02</v>
      </c>
      <c r="F218" s="26">
        <v>408.92</v>
      </c>
      <c r="G218" s="26">
        <v>465.41</v>
      </c>
      <c r="H218" s="26">
        <f t="shared" si="727"/>
        <v>587.04999999999995</v>
      </c>
      <c r="I218" s="26">
        <f t="shared" si="728"/>
        <v>821.17</v>
      </c>
      <c r="J218" s="26">
        <f t="shared" si="729"/>
        <v>1137.5999999999999</v>
      </c>
      <c r="K218" s="26">
        <f t="shared" si="730"/>
        <v>1436.76</v>
      </c>
      <c r="L218" s="26"/>
      <c r="M218" s="1"/>
      <c r="N218" s="1"/>
      <c r="O218" s="1"/>
      <c r="P218" s="26">
        <v>373.31</v>
      </c>
      <c r="Q218" s="26">
        <v>376.82</v>
      </c>
      <c r="R218" s="26">
        <v>399.82</v>
      </c>
      <c r="S218" s="26">
        <f t="shared" si="731"/>
        <v>408.92</v>
      </c>
      <c r="T218" s="35">
        <v>407.25</v>
      </c>
      <c r="U218" s="35">
        <v>424.53</v>
      </c>
      <c r="V218" s="35">
        <v>444.17</v>
      </c>
      <c r="W218" s="35">
        <f t="shared" si="732"/>
        <v>465.41</v>
      </c>
      <c r="X218" s="35">
        <v>488.9</v>
      </c>
      <c r="Y218" s="35">
        <v>528.46</v>
      </c>
      <c r="Z218" s="35">
        <v>558.99</v>
      </c>
      <c r="AA218" s="35">
        <v>587.04999999999995</v>
      </c>
      <c r="AB218" s="35">
        <v>601.87</v>
      </c>
      <c r="AC218" s="35">
        <v>664.17</v>
      </c>
      <c r="AD218" s="35">
        <v>732.52300000000002</v>
      </c>
      <c r="AE218" s="35">
        <v>821.17</v>
      </c>
      <c r="AF218" s="35">
        <v>922.17</v>
      </c>
      <c r="AG218" s="35">
        <v>1031.98</v>
      </c>
      <c r="AH218" s="35">
        <v>1081.3900000000001</v>
      </c>
      <c r="AI218" s="35">
        <v>1137.5999999999999</v>
      </c>
      <c r="AJ218" s="35">
        <v>1219.21</v>
      </c>
      <c r="AK218" s="35">
        <v>1266.97</v>
      </c>
      <c r="AL218" s="35">
        <v>1336.2996457200004</v>
      </c>
      <c r="AM218" s="35">
        <v>1436.76</v>
      </c>
      <c r="AN218" s="35">
        <v>1509.02</v>
      </c>
      <c r="AO218" s="68">
        <f t="shared" si="733"/>
        <v>0.23770310282888096</v>
      </c>
      <c r="AP218" s="68">
        <f t="shared" si="734"/>
        <v>5.0293716417494805E-2</v>
      </c>
      <c r="AQ218" s="74"/>
    </row>
    <row r="219" spans="1:43" x14ac:dyDescent="0.35">
      <c r="A219" s="2" t="s">
        <v>35</v>
      </c>
      <c r="B219" s="4">
        <f t="shared" ref="B219:J219" si="739">SUM(B208:B218)</f>
        <v>8473.16</v>
      </c>
      <c r="C219" s="4">
        <f t="shared" si="739"/>
        <v>13559.32</v>
      </c>
      <c r="D219" s="4">
        <f t="shared" si="739"/>
        <v>24435.74</v>
      </c>
      <c r="E219" s="4">
        <f t="shared" si="739"/>
        <v>36183.599999999999</v>
      </c>
      <c r="F219" s="4">
        <f t="shared" si="739"/>
        <v>41410.720000000008</v>
      </c>
      <c r="G219" s="4">
        <f t="shared" si="739"/>
        <v>53803.350000000006</v>
      </c>
      <c r="H219" s="4">
        <f t="shared" si="739"/>
        <v>71979.680000000022</v>
      </c>
      <c r="I219" s="4">
        <f t="shared" si="739"/>
        <v>96978.33</v>
      </c>
      <c r="J219" s="4">
        <f t="shared" si="739"/>
        <v>127127.17000000001</v>
      </c>
      <c r="K219" s="4">
        <f t="shared" ref="K219" si="740">SUM(K208:K218)</f>
        <v>158776.63</v>
      </c>
      <c r="L219" s="4"/>
      <c r="M219" s="2"/>
      <c r="N219" s="2"/>
      <c r="O219" s="2"/>
      <c r="P219" s="4">
        <f t="shared" ref="P219:AL219" si="741">SUM(P208:P218)</f>
        <v>36225.130000000005</v>
      </c>
      <c r="Q219" s="4">
        <f t="shared" si="741"/>
        <v>37300.116000000009</v>
      </c>
      <c r="R219" s="4">
        <f t="shared" si="741"/>
        <v>39406.47</v>
      </c>
      <c r="S219" s="4">
        <f t="shared" si="741"/>
        <v>41410.720000000008</v>
      </c>
      <c r="T219" s="4">
        <f t="shared" si="741"/>
        <v>42942.679999999993</v>
      </c>
      <c r="U219" s="4">
        <f t="shared" si="741"/>
        <v>46170.27</v>
      </c>
      <c r="V219" s="4">
        <f t="shared" si="741"/>
        <v>49940.479999999989</v>
      </c>
      <c r="W219" s="4">
        <f t="shared" si="741"/>
        <v>53803.350000000006</v>
      </c>
      <c r="X219" s="4">
        <f t="shared" si="741"/>
        <v>58318.83</v>
      </c>
      <c r="Y219" s="4">
        <f t="shared" si="741"/>
        <v>62754.37</v>
      </c>
      <c r="Z219" s="4">
        <f t="shared" si="741"/>
        <v>67511.780000000013</v>
      </c>
      <c r="AA219" s="4">
        <f t="shared" si="741"/>
        <v>71979.680000000022</v>
      </c>
      <c r="AB219" s="4">
        <f t="shared" si="741"/>
        <v>77758.92</v>
      </c>
      <c r="AC219" s="4">
        <f t="shared" si="741"/>
        <v>83654.450000000012</v>
      </c>
      <c r="AD219" s="4">
        <f t="shared" si="741"/>
        <v>90137.442999999985</v>
      </c>
      <c r="AE219" s="4">
        <f t="shared" si="741"/>
        <v>96978.33</v>
      </c>
      <c r="AF219" s="4">
        <f t="shared" si="741"/>
        <v>104780.56999999999</v>
      </c>
      <c r="AG219" s="4">
        <f t="shared" si="741"/>
        <v>112293.81</v>
      </c>
      <c r="AH219" s="4">
        <f t="shared" si="741"/>
        <v>119494.04999999999</v>
      </c>
      <c r="AI219" s="4">
        <f t="shared" si="741"/>
        <v>127127.17000000001</v>
      </c>
      <c r="AJ219" s="4">
        <f t="shared" si="741"/>
        <v>134786.97999999998</v>
      </c>
      <c r="AK219" s="4">
        <f t="shared" si="741"/>
        <v>141780.84</v>
      </c>
      <c r="AL219" s="4">
        <f t="shared" si="741"/>
        <v>149248.73100976992</v>
      </c>
      <c r="AM219" s="4">
        <f t="shared" ref="AM219" si="742">SUM(AM208:AM218)</f>
        <v>158776.63</v>
      </c>
      <c r="AN219" s="4">
        <f>SUM(AN208:AN218)</f>
        <v>169378.77999999997</v>
      </c>
      <c r="AO219" s="70">
        <f t="shared" si="733"/>
        <v>0.25664051527825604</v>
      </c>
      <c r="AP219" s="70">
        <f t="shared" si="734"/>
        <v>6.6773995644069162E-2</v>
      </c>
      <c r="AQ219" s="75"/>
    </row>
    <row r="221" spans="1:43" x14ac:dyDescent="0.35">
      <c r="A221" s="1" t="s">
        <v>63</v>
      </c>
      <c r="B221" s="11">
        <f t="shared" ref="B221:J221" si="743">B208/B$219</f>
        <v>0.3304434237049696</v>
      </c>
      <c r="C221" s="11">
        <f t="shared" si="743"/>
        <v>0.38040181956027291</v>
      </c>
      <c r="D221" s="11">
        <f t="shared" si="743"/>
        <v>0.40759395868510634</v>
      </c>
      <c r="E221" s="11">
        <f t="shared" si="743"/>
        <v>0.39728081230170575</v>
      </c>
      <c r="F221" s="11">
        <f t="shared" si="743"/>
        <v>0.38212955485922478</v>
      </c>
      <c r="G221" s="11">
        <f t="shared" si="743"/>
        <v>0.3602002477540896</v>
      </c>
      <c r="H221" s="11">
        <f t="shared" si="743"/>
        <v>0.32553965230187176</v>
      </c>
      <c r="I221" s="11">
        <f t="shared" si="743"/>
        <v>0.31221376981847387</v>
      </c>
      <c r="J221" s="11">
        <f t="shared" si="743"/>
        <v>0.28917925255474497</v>
      </c>
      <c r="K221" s="11">
        <f t="shared" ref="K221" si="744">K208/K$219</f>
        <v>0.285388913973045</v>
      </c>
      <c r="L221" s="11"/>
      <c r="P221" s="11">
        <f t="shared" ref="P221:AL221" si="745">P208/P$219</f>
        <v>0.39583929719506866</v>
      </c>
      <c r="Q221" s="11">
        <f t="shared" si="745"/>
        <v>0.38980522205346485</v>
      </c>
      <c r="R221" s="11">
        <f t="shared" si="745"/>
        <v>0.38939671581849378</v>
      </c>
      <c r="S221" s="11">
        <f t="shared" si="745"/>
        <v>0.38212955485922478</v>
      </c>
      <c r="T221" s="11">
        <f t="shared" si="745"/>
        <v>0.38160310441733036</v>
      </c>
      <c r="U221" s="11">
        <f t="shared" si="745"/>
        <v>0.37518537361813137</v>
      </c>
      <c r="V221" s="11">
        <f t="shared" si="745"/>
        <v>0.36990994079352069</v>
      </c>
      <c r="W221" s="11">
        <f t="shared" si="745"/>
        <v>0.3602002477540896</v>
      </c>
      <c r="X221" s="11">
        <f t="shared" si="745"/>
        <v>0.35003291389762103</v>
      </c>
      <c r="Y221" s="11">
        <f t="shared" si="745"/>
        <v>0.33959340202124572</v>
      </c>
      <c r="Z221" s="11">
        <f t="shared" si="745"/>
        <v>0.33186045457548291</v>
      </c>
      <c r="AA221" s="11">
        <f t="shared" si="745"/>
        <v>0.32553965230187176</v>
      </c>
      <c r="AB221" s="11">
        <f t="shared" si="745"/>
        <v>0.32606998656874348</v>
      </c>
      <c r="AC221" s="11">
        <f t="shared" si="745"/>
        <v>0.32300636726438336</v>
      </c>
      <c r="AD221" s="11">
        <f t="shared" si="745"/>
        <v>0.31971836609565246</v>
      </c>
      <c r="AE221" s="11">
        <f t="shared" si="745"/>
        <v>0.31221376981847387</v>
      </c>
      <c r="AF221" s="11">
        <f t="shared" si="745"/>
        <v>0.30365076273205999</v>
      </c>
      <c r="AG221" s="11">
        <f t="shared" si="745"/>
        <v>0.2977643202238841</v>
      </c>
      <c r="AH221" s="11">
        <f t="shared" si="745"/>
        <v>0.29178431896818297</v>
      </c>
      <c r="AI221" s="11">
        <f t="shared" si="745"/>
        <v>0.28917925255474497</v>
      </c>
      <c r="AJ221" s="11">
        <f t="shared" si="745"/>
        <v>0.28718026028923571</v>
      </c>
      <c r="AK221" s="11">
        <f t="shared" si="745"/>
        <v>0.28573501186761202</v>
      </c>
      <c r="AL221" s="11">
        <f t="shared" si="745"/>
        <v>0.28533723343491796</v>
      </c>
      <c r="AM221" s="11">
        <f t="shared" ref="AM221:AN221" si="746">AM208/AM$219</f>
        <v>0.285388913973045</v>
      </c>
      <c r="AN221" s="11">
        <f t="shared" si="746"/>
        <v>0.2858875828483356</v>
      </c>
    </row>
    <row r="222" spans="1:43" x14ac:dyDescent="0.35">
      <c r="A222" s="1" t="s">
        <v>64</v>
      </c>
      <c r="B222" s="11">
        <f t="shared" ref="B222:J222" si="747">B209/B$219</f>
        <v>0.36562982405619626</v>
      </c>
      <c r="C222" s="11">
        <f t="shared" si="747"/>
        <v>0.35582905337435805</v>
      </c>
      <c r="D222" s="11">
        <f t="shared" si="747"/>
        <v>0.28415304795353036</v>
      </c>
      <c r="E222" s="11">
        <f t="shared" si="747"/>
        <v>0.21687394289125461</v>
      </c>
      <c r="F222" s="11">
        <f t="shared" si="747"/>
        <v>0.19230600192413941</v>
      </c>
      <c r="G222" s="11">
        <f t="shared" si="747"/>
        <v>0.16111375964507782</v>
      </c>
      <c r="H222" s="11">
        <f t="shared" si="747"/>
        <v>0.14406690888317364</v>
      </c>
      <c r="I222" s="11">
        <f t="shared" si="747"/>
        <v>0.13312541059430494</v>
      </c>
      <c r="J222" s="11">
        <f t="shared" si="747"/>
        <v>0.13948623256539103</v>
      </c>
      <c r="K222" s="11">
        <f t="shared" ref="K222" si="748">K209/K$219</f>
        <v>0.14998422626805974</v>
      </c>
      <c r="L222" s="11"/>
      <c r="P222" s="11">
        <f t="shared" ref="P222:AL222" si="749">P209/P$219</f>
        <v>0.21495630243424935</v>
      </c>
      <c r="Q222" s="11">
        <f t="shared" si="749"/>
        <v>0.20895940377236355</v>
      </c>
      <c r="R222" s="11">
        <f t="shared" si="749"/>
        <v>0.19980094639281315</v>
      </c>
      <c r="S222" s="11">
        <f t="shared" si="749"/>
        <v>0.19230600192413941</v>
      </c>
      <c r="T222" s="11">
        <f t="shared" si="749"/>
        <v>0.18669840820367992</v>
      </c>
      <c r="U222" s="11">
        <f t="shared" si="749"/>
        <v>0.17685774850352837</v>
      </c>
      <c r="V222" s="11">
        <f t="shared" si="749"/>
        <v>0.1674357154757023</v>
      </c>
      <c r="W222" s="11">
        <f t="shared" si="749"/>
        <v>0.16111375964507782</v>
      </c>
      <c r="X222" s="11">
        <f t="shared" si="749"/>
        <v>0.15681916115258143</v>
      </c>
      <c r="Y222" s="11">
        <f t="shared" si="749"/>
        <v>0.15183580043907699</v>
      </c>
      <c r="Z222" s="11">
        <f t="shared" si="749"/>
        <v>0.14803564651976289</v>
      </c>
      <c r="AA222" s="11">
        <f t="shared" si="749"/>
        <v>0.14406690888317364</v>
      </c>
      <c r="AB222" s="11">
        <f t="shared" si="749"/>
        <v>0.13974628248437607</v>
      </c>
      <c r="AC222" s="11">
        <f t="shared" si="749"/>
        <v>0.13598858159966382</v>
      </c>
      <c r="AD222" s="11">
        <f t="shared" si="749"/>
        <v>0.13363271243449854</v>
      </c>
      <c r="AE222" s="11">
        <f t="shared" si="749"/>
        <v>0.13312541059430494</v>
      </c>
      <c r="AF222" s="11">
        <f t="shared" si="749"/>
        <v>0.13302628531224825</v>
      </c>
      <c r="AG222" s="11">
        <f t="shared" si="749"/>
        <v>0.13345285906676424</v>
      </c>
      <c r="AH222" s="11">
        <f t="shared" si="749"/>
        <v>0.13601698159866538</v>
      </c>
      <c r="AI222" s="11">
        <f t="shared" si="749"/>
        <v>0.13948623256539103</v>
      </c>
      <c r="AJ222" s="11">
        <f t="shared" si="749"/>
        <v>0.14196297001386929</v>
      </c>
      <c r="AK222" s="11">
        <f t="shared" si="749"/>
        <v>0.14465071585130967</v>
      </c>
      <c r="AL222" s="11">
        <f t="shared" si="749"/>
        <v>0.14759596179452941</v>
      </c>
      <c r="AM222" s="11">
        <f t="shared" ref="AM222:AN222" si="750">AM209/AM$219</f>
        <v>0.14998422626805974</v>
      </c>
      <c r="AN222" s="11">
        <f t="shared" si="750"/>
        <v>0.15228407005883501</v>
      </c>
    </row>
    <row r="223" spans="1:43" x14ac:dyDescent="0.35">
      <c r="A223" s="1" t="s">
        <v>65</v>
      </c>
      <c r="B223" s="11">
        <f t="shared" ref="B223:J223" si="751">B210/B$219</f>
        <v>9.4868974503018955E-2</v>
      </c>
      <c r="C223" s="11">
        <f t="shared" si="751"/>
        <v>8.6708625506293824E-2</v>
      </c>
      <c r="D223" s="11">
        <f t="shared" si="751"/>
        <v>8.5420781199996396E-2</v>
      </c>
      <c r="E223" s="11">
        <f t="shared" si="751"/>
        <v>9.9368774804054885E-2</v>
      </c>
      <c r="F223" s="11">
        <f t="shared" si="751"/>
        <v>0.11141028216848195</v>
      </c>
      <c r="G223" s="11">
        <f t="shared" si="751"/>
        <v>0.12219220550393237</v>
      </c>
      <c r="H223" s="11">
        <f t="shared" si="751"/>
        <v>0.13725943210639441</v>
      </c>
      <c r="I223" s="11">
        <f t="shared" si="751"/>
        <v>0.13970327185465042</v>
      </c>
      <c r="J223" s="11">
        <f t="shared" si="751"/>
        <v>0.12948357145054043</v>
      </c>
      <c r="K223" s="11">
        <f t="shared" ref="K223" si="752">K210/K$219</f>
        <v>0.10914811581528086</v>
      </c>
      <c r="L223" s="11"/>
      <c r="P223" s="11">
        <f t="shared" ref="P223:AL223" si="753">P210/P$219</f>
        <v>0.10083083207706914</v>
      </c>
      <c r="Q223" s="11">
        <f t="shared" si="753"/>
        <v>0.10503908352456595</v>
      </c>
      <c r="R223" s="11">
        <f t="shared" si="753"/>
        <v>0.10771759053779748</v>
      </c>
      <c r="S223" s="11">
        <f t="shared" si="753"/>
        <v>0.11141028216848195</v>
      </c>
      <c r="T223" s="11">
        <f t="shared" si="753"/>
        <v>0.11420735734239225</v>
      </c>
      <c r="U223" s="11">
        <f t="shared" si="753"/>
        <v>0.11809655867292958</v>
      </c>
      <c r="V223" s="11">
        <f t="shared" si="753"/>
        <v>0.1200264795212221</v>
      </c>
      <c r="W223" s="11">
        <f t="shared" si="753"/>
        <v>0.12219220550393237</v>
      </c>
      <c r="X223" s="11">
        <f t="shared" si="753"/>
        <v>0.12602824850910074</v>
      </c>
      <c r="Y223" s="11">
        <f t="shared" si="753"/>
        <v>0.13068667568489653</v>
      </c>
      <c r="Z223" s="11">
        <f t="shared" si="753"/>
        <v>0.13472433995963368</v>
      </c>
      <c r="AA223" s="11">
        <f t="shared" si="753"/>
        <v>0.13725943210639441</v>
      </c>
      <c r="AB223" s="11">
        <f t="shared" si="753"/>
        <v>0.13855169284758584</v>
      </c>
      <c r="AC223" s="11">
        <f t="shared" si="753"/>
        <v>0.14042755645396029</v>
      </c>
      <c r="AD223" s="11">
        <f t="shared" si="753"/>
        <v>0.14043034258249373</v>
      </c>
      <c r="AE223" s="11">
        <f t="shared" si="753"/>
        <v>0.13970327185465042</v>
      </c>
      <c r="AF223" s="11">
        <f t="shared" si="753"/>
        <v>0.13905526568523155</v>
      </c>
      <c r="AG223" s="11">
        <f t="shared" si="753"/>
        <v>0.136895346235024</v>
      </c>
      <c r="AH223" s="11">
        <f t="shared" si="753"/>
        <v>0.13357911962980584</v>
      </c>
      <c r="AI223" s="11">
        <f t="shared" si="753"/>
        <v>0.12948357145054043</v>
      </c>
      <c r="AJ223" s="11">
        <f t="shared" si="753"/>
        <v>0.12602233539174185</v>
      </c>
      <c r="AK223" s="11">
        <f t="shared" si="753"/>
        <v>0.12129819515810457</v>
      </c>
      <c r="AL223" s="11">
        <f t="shared" si="753"/>
        <v>0.11550985983841616</v>
      </c>
      <c r="AM223" s="11">
        <f t="shared" ref="AM223:AN223" si="754">AM210/AM$219</f>
        <v>0.10914811581528086</v>
      </c>
      <c r="AN223" s="11">
        <f t="shared" si="754"/>
        <v>0.10413122588319507</v>
      </c>
    </row>
    <row r="224" spans="1:43" x14ac:dyDescent="0.35">
      <c r="A224" s="1" t="s">
        <v>104</v>
      </c>
      <c r="B224" s="11">
        <f t="shared" ref="B224:J224" si="755">B211/B$219</f>
        <v>1.4969621723182379E-2</v>
      </c>
      <c r="C224" s="11">
        <f t="shared" si="755"/>
        <v>1.5567152335072852E-2</v>
      </c>
      <c r="D224" s="11">
        <f t="shared" si="755"/>
        <v>2.6342971401725507E-2</v>
      </c>
      <c r="E224" s="11">
        <f t="shared" si="755"/>
        <v>3.9048353397671876E-2</v>
      </c>
      <c r="F224" s="11">
        <f t="shared" si="755"/>
        <v>4.3925824037833676E-2</v>
      </c>
      <c r="G224" s="11">
        <f t="shared" si="755"/>
        <v>4.8564633986545445E-2</v>
      </c>
      <c r="H224" s="11">
        <f t="shared" si="755"/>
        <v>5.1187085021772792E-2</v>
      </c>
      <c r="I224" s="11">
        <f t="shared" si="755"/>
        <v>6.2075104819808706E-2</v>
      </c>
      <c r="J224" s="11">
        <f t="shared" si="755"/>
        <v>8.1725566611763639E-2</v>
      </c>
      <c r="K224" s="11">
        <f t="shared" ref="K224" si="756">K211/K$219</f>
        <v>0.1025702586079576</v>
      </c>
      <c r="L224" s="11"/>
      <c r="P224" s="11">
        <f t="shared" ref="P224:AL224" si="757">P211/P$219</f>
        <v>3.908805848315796E-2</v>
      </c>
      <c r="Q224" s="11">
        <f t="shared" si="757"/>
        <v>4.0808184081786762E-2</v>
      </c>
      <c r="R224" s="11">
        <f t="shared" si="757"/>
        <v>4.2989133510309342E-2</v>
      </c>
      <c r="S224" s="11">
        <f t="shared" si="757"/>
        <v>4.3925824037833676E-2</v>
      </c>
      <c r="T224" s="11">
        <f t="shared" si="757"/>
        <v>4.4656039166628643E-2</v>
      </c>
      <c r="U224" s="11">
        <f t="shared" si="757"/>
        <v>4.5649722213017163E-2</v>
      </c>
      <c r="V224" s="11">
        <f t="shared" si="757"/>
        <v>4.6903634086015999E-2</v>
      </c>
      <c r="W224" s="11">
        <f t="shared" si="757"/>
        <v>4.8564633986545445E-2</v>
      </c>
      <c r="X224" s="11">
        <f t="shared" si="757"/>
        <v>4.9721676515115269E-2</v>
      </c>
      <c r="Y224" s="11">
        <f t="shared" si="757"/>
        <v>5.0340398604909901E-2</v>
      </c>
      <c r="Z224" s="11">
        <f t="shared" si="757"/>
        <v>5.0965920317905991E-2</v>
      </c>
      <c r="AA224" s="11">
        <f t="shared" si="757"/>
        <v>5.1187085021772792E-2</v>
      </c>
      <c r="AB224" s="11">
        <f t="shared" si="757"/>
        <v>5.3246881515329691E-2</v>
      </c>
      <c r="AC224" s="11">
        <f t="shared" si="757"/>
        <v>5.5413908046732713E-2</v>
      </c>
      <c r="AD224" s="11">
        <f t="shared" si="757"/>
        <v>5.8016533706198005E-2</v>
      </c>
      <c r="AE224" s="11">
        <f t="shared" si="757"/>
        <v>6.2075104819808706E-2</v>
      </c>
      <c r="AF224" s="11">
        <f t="shared" si="757"/>
        <v>6.5795309187571704E-2</v>
      </c>
      <c r="AG224" s="11">
        <f t="shared" si="757"/>
        <v>7.0921184346670579E-2</v>
      </c>
      <c r="AH224" s="11">
        <f t="shared" si="757"/>
        <v>7.6152410935942008E-2</v>
      </c>
      <c r="AI224" s="11">
        <f t="shared" si="757"/>
        <v>8.1725566611763639E-2</v>
      </c>
      <c r="AJ224" s="11">
        <f t="shared" si="757"/>
        <v>8.6192301363232582E-2</v>
      </c>
      <c r="AK224" s="11">
        <f t="shared" si="757"/>
        <v>9.1438095584706655E-2</v>
      </c>
      <c r="AL224" s="11">
        <f t="shared" si="757"/>
        <v>9.7186219955535155E-2</v>
      </c>
      <c r="AM224" s="11">
        <f t="shared" ref="AM224:AN224" si="758">AM211/AM$219</f>
        <v>0.1025702586079576</v>
      </c>
      <c r="AN224" s="11">
        <f t="shared" si="758"/>
        <v>0.10694303028986278</v>
      </c>
    </row>
    <row r="225" spans="1:43" x14ac:dyDescent="0.35">
      <c r="A225" s="1" t="s">
        <v>32</v>
      </c>
      <c r="B225" s="11">
        <f t="shared" ref="B225:J225" si="759">B212/B$219</f>
        <v>1.0522638543353365E-2</v>
      </c>
      <c r="C225" s="11">
        <f t="shared" si="759"/>
        <v>1.0080889012133352E-2</v>
      </c>
      <c r="D225" s="11">
        <f t="shared" si="759"/>
        <v>3.1357347884696761E-2</v>
      </c>
      <c r="E225" s="11">
        <f t="shared" si="759"/>
        <v>4.8588310726406438E-2</v>
      </c>
      <c r="F225" s="11">
        <f t="shared" si="759"/>
        <v>5.4815999335437765E-2</v>
      </c>
      <c r="G225" s="11">
        <f t="shared" si="759"/>
        <v>7.4939943330666212E-2</v>
      </c>
      <c r="H225" s="11">
        <f t="shared" si="759"/>
        <v>8.8778110711245153E-2</v>
      </c>
      <c r="I225" s="11">
        <f t="shared" si="759"/>
        <v>8.8768697089339432E-2</v>
      </c>
      <c r="J225" s="11">
        <f t="shared" si="759"/>
        <v>8.523449393233562E-2</v>
      </c>
      <c r="K225" s="11">
        <f t="shared" ref="K225" si="760">K212/K$219</f>
        <v>7.9929458132472014E-2</v>
      </c>
      <c r="L225" s="11"/>
      <c r="P225" s="11">
        <f t="shared" ref="P225:AL225" si="761">P212/P$219</f>
        <v>4.9177187217823645E-2</v>
      </c>
      <c r="Q225" s="11">
        <f t="shared" si="761"/>
        <v>5.0262042080512555E-2</v>
      </c>
      <c r="R225" s="11">
        <f t="shared" si="761"/>
        <v>5.0293010259482768E-2</v>
      </c>
      <c r="S225" s="11">
        <f t="shared" si="761"/>
        <v>5.4815999335437765E-2</v>
      </c>
      <c r="T225" s="11">
        <f t="shared" si="761"/>
        <v>5.7516205323002674E-2</v>
      </c>
      <c r="U225" s="11">
        <f t="shared" si="761"/>
        <v>6.2713949907592048E-2</v>
      </c>
      <c r="V225" s="11">
        <f t="shared" si="761"/>
        <v>6.8167346409165483E-2</v>
      </c>
      <c r="W225" s="11">
        <f t="shared" si="761"/>
        <v>7.4939943330666212E-2</v>
      </c>
      <c r="X225" s="11">
        <f t="shared" si="761"/>
        <v>7.9581329049296767E-2</v>
      </c>
      <c r="Y225" s="11">
        <f t="shared" si="761"/>
        <v>8.3480720147457457E-2</v>
      </c>
      <c r="Z225" s="11">
        <f t="shared" si="761"/>
        <v>8.6216805422698065E-2</v>
      </c>
      <c r="AA225" s="11">
        <f t="shared" si="761"/>
        <v>8.8778110711245153E-2</v>
      </c>
      <c r="AB225" s="11">
        <f t="shared" si="761"/>
        <v>8.9227190912630996E-2</v>
      </c>
      <c r="AC225" s="11">
        <f t="shared" si="761"/>
        <v>8.991033949777924E-2</v>
      </c>
      <c r="AD225" s="11">
        <f t="shared" si="761"/>
        <v>8.9360455898443908E-2</v>
      </c>
      <c r="AE225" s="11">
        <f t="shared" si="761"/>
        <v>8.8768697089339432E-2</v>
      </c>
      <c r="AF225" s="11">
        <f t="shared" si="761"/>
        <v>8.6332322872456235E-2</v>
      </c>
      <c r="AG225" s="11">
        <f t="shared" si="761"/>
        <v>8.5307017368098925E-2</v>
      </c>
      <c r="AH225" s="11">
        <f t="shared" si="761"/>
        <v>8.5763182350920411E-2</v>
      </c>
      <c r="AI225" s="11">
        <f t="shared" si="761"/>
        <v>8.523449393233562E-2</v>
      </c>
      <c r="AJ225" s="11">
        <f t="shared" si="761"/>
        <v>8.411279783848559E-2</v>
      </c>
      <c r="AK225" s="11">
        <f t="shared" si="761"/>
        <v>8.3510860846924023E-2</v>
      </c>
      <c r="AL225" s="11">
        <f t="shared" si="761"/>
        <v>8.1387961678581006E-2</v>
      </c>
      <c r="AM225" s="11">
        <f t="shared" ref="AM225:AN225" si="762">AM212/AM$219</f>
        <v>7.9929458132472014E-2</v>
      </c>
      <c r="AN225" s="11">
        <f t="shared" si="762"/>
        <v>7.8722789241958177E-2</v>
      </c>
    </row>
    <row r="226" spans="1:43" x14ac:dyDescent="0.35">
      <c r="A226" s="1" t="s">
        <v>33</v>
      </c>
      <c r="B226" s="11">
        <f t="shared" ref="B226:J226" si="763">B213/B$219</f>
        <v>2.9855449442710867E-2</v>
      </c>
      <c r="C226" s="11">
        <f t="shared" si="763"/>
        <v>3.0124667018700056E-2</v>
      </c>
      <c r="D226" s="11">
        <f t="shared" si="763"/>
        <v>3.8115890904061013E-2</v>
      </c>
      <c r="E226" s="11">
        <f t="shared" si="763"/>
        <v>4.9567207243060393E-2</v>
      </c>
      <c r="F226" s="11">
        <f t="shared" si="763"/>
        <v>5.4742588392570797E-2</v>
      </c>
      <c r="G226" s="11">
        <f t="shared" si="763"/>
        <v>5.6755016183936496E-2</v>
      </c>
      <c r="H226" s="11">
        <f t="shared" si="763"/>
        <v>5.6927038297475051E-2</v>
      </c>
      <c r="I226" s="11">
        <f t="shared" si="763"/>
        <v>5.9346144649015921E-2</v>
      </c>
      <c r="J226" s="11">
        <f t="shared" si="763"/>
        <v>6.2037564432528461E-2</v>
      </c>
      <c r="K226" s="11">
        <f t="shared" ref="K226" si="764">K213/K$219</f>
        <v>6.5014857665136233E-2</v>
      </c>
      <c r="L226" s="11"/>
      <c r="P226" s="11">
        <f t="shared" ref="P226:AL226" si="765">P213/P$219</f>
        <v>5.0056135064249586E-2</v>
      </c>
      <c r="Q226" s="11">
        <f t="shared" si="765"/>
        <v>5.1183486936072789E-2</v>
      </c>
      <c r="R226" s="11">
        <f t="shared" si="765"/>
        <v>5.3430819862829632E-2</v>
      </c>
      <c r="S226" s="11">
        <f t="shared" si="765"/>
        <v>5.4742588392570797E-2</v>
      </c>
      <c r="T226" s="11">
        <f t="shared" si="765"/>
        <v>5.3392336016289628E-2</v>
      </c>
      <c r="U226" s="11">
        <f t="shared" si="765"/>
        <v>5.5276479864640175E-2</v>
      </c>
      <c r="V226" s="11">
        <f t="shared" si="765"/>
        <v>5.7012667879844173E-2</v>
      </c>
      <c r="W226" s="11">
        <f t="shared" si="765"/>
        <v>5.6755016183936496E-2</v>
      </c>
      <c r="X226" s="11">
        <f t="shared" si="765"/>
        <v>5.7924515975371932E-2</v>
      </c>
      <c r="Y226" s="11">
        <f t="shared" si="765"/>
        <v>5.8659341174168426E-2</v>
      </c>
      <c r="Z226" s="11">
        <f t="shared" si="765"/>
        <v>5.8196658420204585E-2</v>
      </c>
      <c r="AA226" s="11">
        <f t="shared" si="765"/>
        <v>5.6927038297475051E-2</v>
      </c>
      <c r="AB226" s="11">
        <f t="shared" si="765"/>
        <v>5.7207713275853112E-2</v>
      </c>
      <c r="AC226" s="11">
        <f t="shared" si="765"/>
        <v>5.7732613148493588E-2</v>
      </c>
      <c r="AD226" s="11">
        <f t="shared" si="765"/>
        <v>5.8554345722897874E-2</v>
      </c>
      <c r="AE226" s="11">
        <f t="shared" si="765"/>
        <v>5.9346144649015921E-2</v>
      </c>
      <c r="AF226" s="11">
        <f t="shared" si="765"/>
        <v>6.0157527297284227E-2</v>
      </c>
      <c r="AG226" s="11">
        <f t="shared" si="765"/>
        <v>6.0583214693668334E-2</v>
      </c>
      <c r="AH226" s="11">
        <f t="shared" si="765"/>
        <v>6.1584823679505393E-2</v>
      </c>
      <c r="AI226" s="11">
        <f t="shared" si="765"/>
        <v>6.2037564432528461E-2</v>
      </c>
      <c r="AJ226" s="11">
        <f t="shared" si="765"/>
        <v>6.2498766572260923E-2</v>
      </c>
      <c r="AK226" s="11">
        <f t="shared" si="765"/>
        <v>6.2696976544926661E-2</v>
      </c>
      <c r="AL226" s="11">
        <f t="shared" si="765"/>
        <v>6.3646571302359539E-2</v>
      </c>
      <c r="AM226" s="11">
        <f t="shared" ref="AM226:AN226" si="766">AM213/AM$219</f>
        <v>6.5014857665136233E-2</v>
      </c>
      <c r="AN226" s="11">
        <f t="shared" si="766"/>
        <v>6.6899702548335757E-2</v>
      </c>
    </row>
    <row r="227" spans="1:43" x14ac:dyDescent="0.35">
      <c r="A227" s="1" t="s">
        <v>187</v>
      </c>
      <c r="B227" s="11">
        <f t="shared" ref="B227:J227" si="767">B214/B$219</f>
        <v>2.2118076372923443E-2</v>
      </c>
      <c r="C227" s="11">
        <f t="shared" si="767"/>
        <v>2.0391140558671084E-2</v>
      </c>
      <c r="D227" s="11">
        <f t="shared" si="767"/>
        <v>1.9738301356946829E-2</v>
      </c>
      <c r="E227" s="11">
        <f t="shared" si="767"/>
        <v>2.6407267380802353E-2</v>
      </c>
      <c r="F227" s="11">
        <f t="shared" si="767"/>
        <v>2.9323083491424436E-2</v>
      </c>
      <c r="G227" s="11">
        <f t="shared" si="767"/>
        <v>3.8659116950896175E-2</v>
      </c>
      <c r="H227" s="11">
        <f t="shared" si="767"/>
        <v>5.0193332340460514E-2</v>
      </c>
      <c r="I227" s="11">
        <f t="shared" si="767"/>
        <v>6.06560249078325E-2</v>
      </c>
      <c r="J227" s="11">
        <f t="shared" si="767"/>
        <v>6.5293595381695352E-2</v>
      </c>
      <c r="K227" s="11">
        <f t="shared" ref="K227" si="768">K214/K$219</f>
        <v>6.2240393942105961E-2</v>
      </c>
      <c r="L227" s="11"/>
      <c r="P227" s="11">
        <f t="shared" ref="P227:AL227" si="769">P214/P$219</f>
        <v>2.630135488816741E-2</v>
      </c>
      <c r="Q227" s="11">
        <f t="shared" si="769"/>
        <v>2.6345655332546413E-2</v>
      </c>
      <c r="R227" s="11">
        <f t="shared" si="769"/>
        <v>2.7874610438336649E-2</v>
      </c>
      <c r="S227" s="11">
        <f t="shared" si="769"/>
        <v>2.9323083491424436E-2</v>
      </c>
      <c r="T227" s="11">
        <f t="shared" si="769"/>
        <v>2.9748259773260548E-2</v>
      </c>
      <c r="U227" s="11">
        <f t="shared" si="769"/>
        <v>3.2616876617788899E-2</v>
      </c>
      <c r="V227" s="11">
        <f t="shared" si="769"/>
        <v>3.5947792251896662E-2</v>
      </c>
      <c r="W227" s="11">
        <f t="shared" si="769"/>
        <v>3.8659116950896175E-2</v>
      </c>
      <c r="X227" s="11">
        <f t="shared" si="769"/>
        <v>4.1474597484208786E-2</v>
      </c>
      <c r="Y227" s="11">
        <f t="shared" si="769"/>
        <v>4.4126807423929201E-2</v>
      </c>
      <c r="Z227" s="11">
        <f t="shared" si="769"/>
        <v>4.7069267022732911E-2</v>
      </c>
      <c r="AA227" s="11">
        <f t="shared" si="769"/>
        <v>5.0193332340460514E-2</v>
      </c>
      <c r="AB227" s="11">
        <f t="shared" si="769"/>
        <v>5.152309214171185E-2</v>
      </c>
      <c r="AC227" s="11">
        <f t="shared" si="769"/>
        <v>5.3559135228311218E-2</v>
      </c>
      <c r="AD227" s="11">
        <f t="shared" si="769"/>
        <v>5.6842304701277144E-2</v>
      </c>
      <c r="AE227" s="11">
        <f t="shared" si="769"/>
        <v>6.06560249078325E-2</v>
      </c>
      <c r="AF227" s="11">
        <f t="shared" si="769"/>
        <v>6.4551853459090744E-2</v>
      </c>
      <c r="AG227" s="11">
        <f t="shared" si="769"/>
        <v>6.6490485984935413E-2</v>
      </c>
      <c r="AH227" s="11">
        <f t="shared" si="769"/>
        <v>6.6959651965934716E-2</v>
      </c>
      <c r="AI227" s="11">
        <f t="shared" si="769"/>
        <v>6.5293595381695352E-2</v>
      </c>
      <c r="AJ227" s="11">
        <f t="shared" si="769"/>
        <v>6.4165915728655695E-2</v>
      </c>
      <c r="AK227" s="11">
        <f t="shared" si="769"/>
        <v>6.3003647037216032E-2</v>
      </c>
      <c r="AL227" s="11">
        <f t="shared" si="769"/>
        <v>6.2359065307166325E-2</v>
      </c>
      <c r="AM227" s="11">
        <f t="shared" ref="AM227:AN227" si="770">AM214/AM$219</f>
        <v>6.2240393942105961E-2</v>
      </c>
      <c r="AN227" s="11">
        <f t="shared" si="770"/>
        <v>6.2187542028582343E-2</v>
      </c>
    </row>
    <row r="228" spans="1:43" x14ac:dyDescent="0.35">
      <c r="A228" s="1" t="s">
        <v>31</v>
      </c>
      <c r="B228" s="11">
        <f t="shared" ref="B228:J228" si="771">B215/B$219</f>
        <v>9.0016003474500658E-2</v>
      </c>
      <c r="C228" s="11">
        <f t="shared" si="771"/>
        <v>7.0165760524864076E-2</v>
      </c>
      <c r="D228" s="11">
        <f t="shared" si="771"/>
        <v>8.2016341637290296E-2</v>
      </c>
      <c r="E228" s="11">
        <f t="shared" si="771"/>
        <v>8.990039686487801E-2</v>
      </c>
      <c r="F228" s="11">
        <f t="shared" si="771"/>
        <v>9.0770457504723387E-2</v>
      </c>
      <c r="G228" s="11">
        <f t="shared" si="771"/>
        <v>8.1390471039442705E-2</v>
      </c>
      <c r="H228" s="11">
        <f t="shared" si="771"/>
        <v>7.4827506874162245E-2</v>
      </c>
      <c r="I228" s="11">
        <f t="shared" si="771"/>
        <v>6.8256691984693904E-2</v>
      </c>
      <c r="J228" s="11">
        <f t="shared" si="771"/>
        <v>6.2589924718689169E-2</v>
      </c>
      <c r="K228" s="11">
        <f t="shared" ref="K228" si="772">K215/K$219</f>
        <v>6.0291996372514006E-2</v>
      </c>
      <c r="L228" s="11"/>
      <c r="P228" s="11">
        <f t="shared" ref="P228:AL228" si="773">P215/P$219</f>
        <v>9.0610854950693057E-2</v>
      </c>
      <c r="Q228" s="11">
        <f t="shared" si="773"/>
        <v>9.3196224912544492E-2</v>
      </c>
      <c r="R228" s="11">
        <f t="shared" si="773"/>
        <v>9.1243646030715261E-2</v>
      </c>
      <c r="S228" s="11">
        <f t="shared" si="773"/>
        <v>9.0770457504723387E-2</v>
      </c>
      <c r="T228" s="11">
        <f t="shared" si="773"/>
        <v>8.8966501392088254E-2</v>
      </c>
      <c r="U228" s="11">
        <f t="shared" si="773"/>
        <v>8.6473395109017123E-2</v>
      </c>
      <c r="V228" s="11">
        <f t="shared" si="773"/>
        <v>8.3006611069817535E-2</v>
      </c>
      <c r="W228" s="11">
        <f t="shared" si="773"/>
        <v>8.1390471039442705E-2</v>
      </c>
      <c r="X228" s="11">
        <f t="shared" si="773"/>
        <v>7.8357539065855741E-2</v>
      </c>
      <c r="Y228" s="11">
        <f t="shared" si="773"/>
        <v>7.7346964044097632E-2</v>
      </c>
      <c r="Z228" s="11">
        <f t="shared" si="773"/>
        <v>7.5245683049684056E-2</v>
      </c>
      <c r="AA228" s="11">
        <f t="shared" si="773"/>
        <v>7.4827506874162245E-2</v>
      </c>
      <c r="AB228" s="11">
        <f t="shared" si="773"/>
        <v>7.1442093074337965E-2</v>
      </c>
      <c r="AC228" s="11">
        <f t="shared" si="773"/>
        <v>6.9965674270765013E-2</v>
      </c>
      <c r="AD228" s="11">
        <f t="shared" si="773"/>
        <v>6.885485979450294E-2</v>
      </c>
      <c r="AE228" s="11">
        <f t="shared" si="773"/>
        <v>6.8256691984693904E-2</v>
      </c>
      <c r="AF228" s="11">
        <f t="shared" si="773"/>
        <v>6.7079803058906817E-2</v>
      </c>
      <c r="AG228" s="11">
        <f t="shared" si="773"/>
        <v>6.6519071710185992E-2</v>
      </c>
      <c r="AH228" s="11">
        <f t="shared" si="773"/>
        <v>6.4264036577553446E-2</v>
      </c>
      <c r="AI228" s="11">
        <f t="shared" si="773"/>
        <v>6.2589924718689169E-2</v>
      </c>
      <c r="AJ228" s="11">
        <f t="shared" si="773"/>
        <v>6.1257697145525487E-2</v>
      </c>
      <c r="AK228" s="11">
        <f t="shared" si="773"/>
        <v>6.0519460880609818E-2</v>
      </c>
      <c r="AL228" s="11">
        <f t="shared" si="773"/>
        <v>6.0523462671241673E-2</v>
      </c>
      <c r="AM228" s="11">
        <f t="shared" ref="AM228:AN228" si="774">AM215/AM$219</f>
        <v>6.0291996372514006E-2</v>
      </c>
      <c r="AN228" s="11">
        <f t="shared" si="774"/>
        <v>5.9027228794539678E-2</v>
      </c>
    </row>
    <row r="229" spans="1:43" x14ac:dyDescent="0.35">
      <c r="A229" s="1" t="s">
        <v>106</v>
      </c>
      <c r="B229" s="11"/>
      <c r="C229" s="11">
        <f t="shared" ref="C229:J231" si="775">C216/C$219</f>
        <v>7.8838761825814269E-4</v>
      </c>
      <c r="D229" s="11">
        <f t="shared" si="775"/>
        <v>3.5636326135406577E-3</v>
      </c>
      <c r="E229" s="11">
        <f t="shared" si="775"/>
        <v>1.3092119081572869E-2</v>
      </c>
      <c r="F229" s="11">
        <f t="shared" si="775"/>
        <v>1.9155184937620015E-2</v>
      </c>
      <c r="G229" s="11">
        <f t="shared" si="775"/>
        <v>3.2288324054171348E-2</v>
      </c>
      <c r="H229" s="11">
        <f t="shared" si="775"/>
        <v>4.4729290266364047E-2</v>
      </c>
      <c r="I229" s="11">
        <f t="shared" si="775"/>
        <v>4.8426798027971819E-2</v>
      </c>
      <c r="J229" s="11">
        <f t="shared" si="775"/>
        <v>5.4913595575202367E-2</v>
      </c>
      <c r="K229" s="11">
        <f t="shared" ref="K229" si="776">K216/K$219</f>
        <v>5.5009795837082577E-2</v>
      </c>
      <c r="L229" s="11"/>
      <c r="P229" s="11">
        <f t="shared" ref="P229:AL229" si="777">P216/P$219</f>
        <v>1.3259303693320077E-2</v>
      </c>
      <c r="Q229" s="11">
        <f t="shared" si="777"/>
        <v>1.4306121728951187E-2</v>
      </c>
      <c r="R229" s="11">
        <f t="shared" si="777"/>
        <v>1.6314326048488991E-2</v>
      </c>
      <c r="S229" s="11">
        <f t="shared" si="777"/>
        <v>1.9155184937620015E-2</v>
      </c>
      <c r="T229" s="11">
        <f t="shared" si="777"/>
        <v>2.201935230870547E-2</v>
      </c>
      <c r="U229" s="11">
        <f t="shared" si="777"/>
        <v>2.5455991485429909E-2</v>
      </c>
      <c r="V229" s="11">
        <f t="shared" si="777"/>
        <v>2.8601246924338738E-2</v>
      </c>
      <c r="W229" s="11">
        <f t="shared" si="777"/>
        <v>3.2288324054171348E-2</v>
      </c>
      <c r="X229" s="11">
        <f t="shared" si="777"/>
        <v>3.5634974158432191E-2</v>
      </c>
      <c r="Y229" s="11">
        <f t="shared" si="777"/>
        <v>3.8858170355307524E-2</v>
      </c>
      <c r="Z229" s="11">
        <f t="shared" si="777"/>
        <v>4.1916388517677941E-2</v>
      </c>
      <c r="AA229" s="11">
        <f t="shared" si="777"/>
        <v>4.4729290266364047E-2</v>
      </c>
      <c r="AB229" s="11">
        <f t="shared" si="777"/>
        <v>4.6451905453419366E-2</v>
      </c>
      <c r="AC229" s="11">
        <f t="shared" si="777"/>
        <v>4.7099227835458835E-2</v>
      </c>
      <c r="AD229" s="11">
        <f t="shared" si="777"/>
        <v>4.786804302846711E-2</v>
      </c>
      <c r="AE229" s="11">
        <f t="shared" si="777"/>
        <v>4.8426798027971819E-2</v>
      </c>
      <c r="AF229" s="11">
        <f t="shared" si="777"/>
        <v>5.2358944029413088E-2</v>
      </c>
      <c r="AG229" s="11">
        <f t="shared" si="777"/>
        <v>5.3213084496821328E-2</v>
      </c>
      <c r="AH229" s="11">
        <f t="shared" si="777"/>
        <v>5.4457021081802823E-2</v>
      </c>
      <c r="AI229" s="11">
        <f t="shared" si="777"/>
        <v>5.4913595575202367E-2</v>
      </c>
      <c r="AJ229" s="11">
        <f t="shared" si="777"/>
        <v>5.5860662506126341E-2</v>
      </c>
      <c r="AK229" s="11">
        <f t="shared" si="777"/>
        <v>5.6370874936274892E-2</v>
      </c>
      <c r="AL229" s="11">
        <f t="shared" si="777"/>
        <v>5.5788146027552846E-2</v>
      </c>
      <c r="AM229" s="11">
        <f t="shared" ref="AM229:AN229" si="778">AM216/AM$219</f>
        <v>5.5009795837082577E-2</v>
      </c>
      <c r="AN229" s="11">
        <f t="shared" si="778"/>
        <v>5.4136415435274719E-2</v>
      </c>
    </row>
    <row r="230" spans="1:43" x14ac:dyDescent="0.35">
      <c r="A230" s="1" t="s">
        <v>105</v>
      </c>
      <c r="B230" s="11">
        <f>B217/B$219</f>
        <v>7.5461811177884048E-3</v>
      </c>
      <c r="C230" s="11">
        <f t="shared" si="775"/>
        <v>9.781463967219595E-3</v>
      </c>
      <c r="D230" s="11">
        <f t="shared" si="775"/>
        <v>8.3443349781917794E-3</v>
      </c>
      <c r="E230" s="11">
        <f t="shared" si="775"/>
        <v>9.3426303629268511E-3</v>
      </c>
      <c r="F230" s="11">
        <f t="shared" si="775"/>
        <v>1.154628559947762E-2</v>
      </c>
      <c r="G230" s="11">
        <f t="shared" si="775"/>
        <v>1.5246076684816092E-2</v>
      </c>
      <c r="H230" s="11">
        <f t="shared" si="775"/>
        <v>1.8335869234206093E-2</v>
      </c>
      <c r="I230" s="11">
        <f t="shared" si="775"/>
        <v>1.8960524480056525E-2</v>
      </c>
      <c r="J230" s="11">
        <f t="shared" si="775"/>
        <v>2.1107682960298729E-2</v>
      </c>
      <c r="K230" s="11">
        <f t="shared" ref="K230" si="779">K217/K$219</f>
        <v>2.1373044635095227E-2</v>
      </c>
      <c r="L230" s="11"/>
      <c r="P230" s="11">
        <f t="shared" ref="P230:AL230" si="780">P217/P$219</f>
        <v>9.5753969688997659E-3</v>
      </c>
      <c r="Q230" s="11">
        <f t="shared" si="780"/>
        <v>9.9921941261523119E-3</v>
      </c>
      <c r="R230" s="11">
        <f t="shared" si="780"/>
        <v>1.0793151479947328E-2</v>
      </c>
      <c r="S230" s="11">
        <f t="shared" si="780"/>
        <v>1.154628559947762E-2</v>
      </c>
      <c r="T230" s="11">
        <f t="shared" si="780"/>
        <v>1.1708864001967275E-2</v>
      </c>
      <c r="U230" s="11">
        <f t="shared" si="780"/>
        <v>1.2479026005262694E-2</v>
      </c>
      <c r="V230" s="11">
        <f t="shared" si="780"/>
        <v>1.4094578185872465E-2</v>
      </c>
      <c r="W230" s="11">
        <f t="shared" si="780"/>
        <v>1.5246076684816092E-2</v>
      </c>
      <c r="X230" s="11">
        <f t="shared" si="780"/>
        <v>1.6041817025478734E-2</v>
      </c>
      <c r="Y230" s="11">
        <f t="shared" si="780"/>
        <v>1.6650633254704016E-2</v>
      </c>
      <c r="Z230" s="11">
        <f t="shared" si="780"/>
        <v>1.7488947854729941E-2</v>
      </c>
      <c r="AA230" s="11">
        <f t="shared" si="780"/>
        <v>1.8335869234206093E-2</v>
      </c>
      <c r="AB230" s="11">
        <f t="shared" si="780"/>
        <v>1.8792956486535565E-2</v>
      </c>
      <c r="AC230" s="11">
        <f t="shared" si="780"/>
        <v>1.8957150516200869E-2</v>
      </c>
      <c r="AD230" s="11">
        <f t="shared" si="780"/>
        <v>1.8595302287419006E-2</v>
      </c>
      <c r="AE230" s="11">
        <f t="shared" si="780"/>
        <v>1.8960524480056525E-2</v>
      </c>
      <c r="AF230" s="11">
        <f t="shared" si="780"/>
        <v>1.9190962599268165E-2</v>
      </c>
      <c r="AG230" s="11">
        <f t="shared" si="780"/>
        <v>1.9663416888250563E-2</v>
      </c>
      <c r="AH230" s="11">
        <f t="shared" si="780"/>
        <v>2.0388713915044307E-2</v>
      </c>
      <c r="AI230" s="11">
        <f t="shared" si="780"/>
        <v>2.1107682960298729E-2</v>
      </c>
      <c r="AJ230" s="11">
        <f t="shared" si="780"/>
        <v>2.1700834902599643E-2</v>
      </c>
      <c r="AK230" s="11">
        <f t="shared" si="780"/>
        <v>2.1840045523781635E-2</v>
      </c>
      <c r="AL230" s="11">
        <f t="shared" si="780"/>
        <v>2.1712010400864817E-2</v>
      </c>
      <c r="AM230" s="11">
        <f t="shared" ref="AM230:AN230" si="781">AM217/AM$219</f>
        <v>2.1373044635095227E-2</v>
      </c>
      <c r="AN230" s="11">
        <f t="shared" si="781"/>
        <v>2.0871268526081017E-2</v>
      </c>
    </row>
    <row r="231" spans="1:43" x14ac:dyDescent="0.35">
      <c r="A231" s="1" t="s">
        <v>188</v>
      </c>
      <c r="B231" s="11">
        <f>B218/B$219</f>
        <v>3.4029807061356089E-2</v>
      </c>
      <c r="C231" s="11">
        <f t="shared" si="775"/>
        <v>2.0161040524156078E-2</v>
      </c>
      <c r="D231" s="11">
        <f t="shared" si="775"/>
        <v>1.3353391384914063E-2</v>
      </c>
      <c r="E231" s="11">
        <f t="shared" si="775"/>
        <v>1.0530184945665991E-2</v>
      </c>
      <c r="F231" s="11">
        <f t="shared" si="775"/>
        <v>9.874737749065941E-3</v>
      </c>
      <c r="G231" s="11">
        <f t="shared" si="775"/>
        <v>8.650204866425603E-3</v>
      </c>
      <c r="H231" s="11">
        <f t="shared" si="775"/>
        <v>8.1557739628739627E-3</v>
      </c>
      <c r="I231" s="11">
        <f t="shared" si="775"/>
        <v>8.4675617738519515E-3</v>
      </c>
      <c r="J231" s="11">
        <f t="shared" si="775"/>
        <v>8.9485198168102048E-3</v>
      </c>
      <c r="K231" s="11">
        <f t="shared" ref="K231" si="782">K218/K$219</f>
        <v>9.0489387512507347E-3</v>
      </c>
      <c r="L231" s="11"/>
      <c r="P231" s="11">
        <f t="shared" ref="P231:AL231" si="783">P218/P$219</f>
        <v>1.0305277027301211E-2</v>
      </c>
      <c r="Q231" s="11">
        <f t="shared" si="783"/>
        <v>1.0102381451038917E-2</v>
      </c>
      <c r="R231" s="11">
        <f t="shared" si="783"/>
        <v>1.0146049620785622E-2</v>
      </c>
      <c r="S231" s="11">
        <f t="shared" si="783"/>
        <v>9.874737749065941E-3</v>
      </c>
      <c r="T231" s="11">
        <f t="shared" si="783"/>
        <v>9.483572054655184E-3</v>
      </c>
      <c r="U231" s="11">
        <f t="shared" si="783"/>
        <v>9.194878002662752E-3</v>
      </c>
      <c r="V231" s="11">
        <f t="shared" si="783"/>
        <v>8.893987402604062E-3</v>
      </c>
      <c r="W231" s="11">
        <f t="shared" si="783"/>
        <v>8.650204866425603E-3</v>
      </c>
      <c r="X231" s="11">
        <f t="shared" si="783"/>
        <v>8.3832271669373338E-3</v>
      </c>
      <c r="Y231" s="11">
        <f t="shared" si="783"/>
        <v>8.4210868502066077E-3</v>
      </c>
      <c r="Z231" s="11">
        <f t="shared" si="783"/>
        <v>8.2798883394868267E-3</v>
      </c>
      <c r="AA231" s="11">
        <f t="shared" si="783"/>
        <v>8.1557739628739627E-3</v>
      </c>
      <c r="AB231" s="11">
        <f t="shared" si="783"/>
        <v>7.7402052394760631E-3</v>
      </c>
      <c r="AC231" s="11">
        <f t="shared" si="783"/>
        <v>7.9394461382508632E-3</v>
      </c>
      <c r="AD231" s="11">
        <f t="shared" si="783"/>
        <v>8.1267337481494804E-3</v>
      </c>
      <c r="AE231" s="11">
        <f t="shared" si="783"/>
        <v>8.4675617738519515E-3</v>
      </c>
      <c r="AF231" s="11">
        <f t="shared" si="783"/>
        <v>8.8009637664692997E-3</v>
      </c>
      <c r="AG231" s="11">
        <f t="shared" si="783"/>
        <v>9.1899989856965413E-3</v>
      </c>
      <c r="AH231" s="11">
        <f t="shared" si="783"/>
        <v>9.0497392966428052E-3</v>
      </c>
      <c r="AI231" s="11">
        <f t="shared" si="783"/>
        <v>8.9485198168102048E-3</v>
      </c>
      <c r="AJ231" s="11">
        <f t="shared" si="783"/>
        <v>9.0454582482670069E-3</v>
      </c>
      <c r="AK231" s="11">
        <f t="shared" si="783"/>
        <v>8.9361157685340278E-3</v>
      </c>
      <c r="AL231" s="11">
        <f t="shared" si="783"/>
        <v>8.9535075888352127E-3</v>
      </c>
      <c r="AM231" s="11">
        <f t="shared" ref="AM231:AN231" si="784">AM218/AM$219</f>
        <v>9.0489387512507347E-3</v>
      </c>
      <c r="AN231" s="11">
        <f t="shared" si="784"/>
        <v>8.9091443450000068E-3</v>
      </c>
    </row>
    <row r="232" spans="1:43" s="2" customFormat="1" x14ac:dyDescent="0.35">
      <c r="A232" s="2" t="s">
        <v>35</v>
      </c>
      <c r="B232" s="12">
        <f t="shared" ref="B232:J232" si="785">SUM(B221:B231)</f>
        <v>1</v>
      </c>
      <c r="C232" s="12">
        <f t="shared" si="785"/>
        <v>1.0000000000000002</v>
      </c>
      <c r="D232" s="12">
        <f t="shared" si="785"/>
        <v>1</v>
      </c>
      <c r="E232" s="12">
        <f t="shared" si="785"/>
        <v>1</v>
      </c>
      <c r="F232" s="12">
        <f t="shared" si="785"/>
        <v>0.99999999999999967</v>
      </c>
      <c r="G232" s="12">
        <f t="shared" si="785"/>
        <v>1</v>
      </c>
      <c r="H232" s="12">
        <f t="shared" si="785"/>
        <v>0.99999999999999967</v>
      </c>
      <c r="I232" s="12">
        <f t="shared" si="785"/>
        <v>0.99999999999999989</v>
      </c>
      <c r="J232" s="12">
        <f t="shared" si="785"/>
        <v>1</v>
      </c>
      <c r="K232" s="12">
        <f t="shared" ref="K232" si="786">SUM(K221:K231)</f>
        <v>1</v>
      </c>
      <c r="L232" s="12"/>
      <c r="P232" s="12">
        <f t="shared" ref="P232:AL232" si="787">SUM(P221:P231)</f>
        <v>0.99999999999999978</v>
      </c>
      <c r="Q232" s="12">
        <f t="shared" si="787"/>
        <v>0.99999999999999967</v>
      </c>
      <c r="R232" s="12">
        <f t="shared" si="787"/>
        <v>0.99999999999999978</v>
      </c>
      <c r="S232" s="12">
        <f t="shared" si="787"/>
        <v>0.99999999999999967</v>
      </c>
      <c r="T232" s="12">
        <f t="shared" si="787"/>
        <v>1.0000000000000002</v>
      </c>
      <c r="U232" s="12">
        <f t="shared" si="787"/>
        <v>0.99999999999999989</v>
      </c>
      <c r="V232" s="12">
        <f t="shared" si="787"/>
        <v>1.0000000000000002</v>
      </c>
      <c r="W232" s="12">
        <f t="shared" si="787"/>
        <v>1</v>
      </c>
      <c r="X232" s="12">
        <f t="shared" si="787"/>
        <v>0.99999999999999989</v>
      </c>
      <c r="Y232" s="12">
        <f t="shared" si="787"/>
        <v>1</v>
      </c>
      <c r="Z232" s="12">
        <f t="shared" si="787"/>
        <v>0.99999999999999989</v>
      </c>
      <c r="AA232" s="12">
        <f t="shared" si="787"/>
        <v>0.99999999999999967</v>
      </c>
      <c r="AB232" s="12">
        <f t="shared" si="787"/>
        <v>1</v>
      </c>
      <c r="AC232" s="12">
        <f t="shared" si="787"/>
        <v>0.99999999999999978</v>
      </c>
      <c r="AD232" s="12">
        <f t="shared" si="787"/>
        <v>1.0000000000000002</v>
      </c>
      <c r="AE232" s="12">
        <f t="shared" si="787"/>
        <v>0.99999999999999989</v>
      </c>
      <c r="AF232" s="12">
        <f t="shared" si="787"/>
        <v>1</v>
      </c>
      <c r="AG232" s="12">
        <f t="shared" si="787"/>
        <v>1</v>
      </c>
      <c r="AH232" s="12">
        <f t="shared" si="787"/>
        <v>0.99999999999999989</v>
      </c>
      <c r="AI232" s="12">
        <f t="shared" si="787"/>
        <v>1</v>
      </c>
      <c r="AJ232" s="12">
        <f t="shared" si="787"/>
        <v>1.0000000000000002</v>
      </c>
      <c r="AK232" s="12">
        <f t="shared" si="787"/>
        <v>1</v>
      </c>
      <c r="AL232" s="12">
        <f t="shared" si="787"/>
        <v>1</v>
      </c>
      <c r="AM232" s="12">
        <f t="shared" ref="AM232:AN232" si="788">SUM(AM221:AM231)</f>
        <v>1</v>
      </c>
      <c r="AN232" s="12">
        <f t="shared" si="788"/>
        <v>1</v>
      </c>
      <c r="AO232" s="69"/>
      <c r="AP232" s="69"/>
      <c r="AQ232" s="69"/>
    </row>
    <row r="233" spans="1:43" s="2" customFormat="1" x14ac:dyDescent="0.35">
      <c r="B233" s="4"/>
      <c r="C233" s="4"/>
      <c r="D233" s="4"/>
      <c r="E233" s="4"/>
      <c r="F233" s="4"/>
      <c r="G233" s="4"/>
      <c r="H233" s="4"/>
      <c r="I233" s="4"/>
      <c r="J233" s="4"/>
      <c r="K233" s="4"/>
      <c r="L233" s="4"/>
      <c r="P233" s="4"/>
      <c r="Q233" s="4"/>
      <c r="R233" s="34"/>
      <c r="S233" s="4"/>
      <c r="T233" s="4"/>
      <c r="U233" s="34"/>
      <c r="V233" s="34"/>
      <c r="W233" s="34"/>
      <c r="X233" s="34"/>
      <c r="Y233" s="34"/>
      <c r="Z233" s="34"/>
      <c r="AA233" s="34"/>
      <c r="AB233" s="34"/>
      <c r="AC233" s="34"/>
      <c r="AD233" s="34"/>
      <c r="AE233" s="34"/>
      <c r="AF233" s="34"/>
      <c r="AG233" s="34"/>
      <c r="AH233" s="34"/>
      <c r="AI233" s="34"/>
      <c r="AJ233" s="34"/>
      <c r="AK233" s="34"/>
      <c r="AL233" s="34"/>
      <c r="AM233" s="34"/>
      <c r="AN233" s="34"/>
      <c r="AO233" s="69"/>
      <c r="AP233" s="69"/>
      <c r="AQ233" s="69"/>
    </row>
    <row r="234" spans="1:43" s="5" customFormat="1" x14ac:dyDescent="0.35">
      <c r="A234" s="5" t="s">
        <v>112</v>
      </c>
      <c r="B234" s="22" t="str">
        <f t="shared" ref="B234:K234" si="789">B$1</f>
        <v>FY17</v>
      </c>
      <c r="C234" s="22" t="str">
        <f t="shared" si="789"/>
        <v>FY18</v>
      </c>
      <c r="D234" s="22" t="str">
        <f t="shared" si="789"/>
        <v>FY19</v>
      </c>
      <c r="E234" s="22" t="str">
        <f t="shared" si="789"/>
        <v>FY20</v>
      </c>
      <c r="F234" s="22" t="str">
        <f t="shared" si="789"/>
        <v>FY21</v>
      </c>
      <c r="G234" s="22" t="str">
        <f t="shared" si="789"/>
        <v>FY22</v>
      </c>
      <c r="H234" s="22" t="str">
        <f t="shared" si="789"/>
        <v>FY23</v>
      </c>
      <c r="I234" s="22" t="str">
        <f t="shared" si="789"/>
        <v>FY24</v>
      </c>
      <c r="J234" s="22" t="str">
        <f t="shared" si="789"/>
        <v>FY25</v>
      </c>
      <c r="K234" s="22" t="str">
        <f t="shared" si="789"/>
        <v>FY26</v>
      </c>
      <c r="L234" s="22"/>
      <c r="P234" s="6" t="str">
        <f t="shared" ref="P234:AP234" si="790">P$1</f>
        <v>Q1FY21</v>
      </c>
      <c r="Q234" s="6" t="str">
        <f t="shared" si="790"/>
        <v>Q2FY21</v>
      </c>
      <c r="R234" s="79" t="str">
        <f t="shared" si="790"/>
        <v>Q3FY21</v>
      </c>
      <c r="S234" s="6" t="str">
        <f t="shared" si="790"/>
        <v>Q4FY21</v>
      </c>
      <c r="T234" s="6" t="str">
        <f t="shared" si="790"/>
        <v>Q1FY22</v>
      </c>
      <c r="U234" s="79" t="str">
        <f t="shared" si="790"/>
        <v>Q2FY22</v>
      </c>
      <c r="V234" s="79" t="str">
        <f t="shared" si="790"/>
        <v>Q3FY22</v>
      </c>
      <c r="W234" s="79" t="str">
        <f t="shared" si="790"/>
        <v>Q4FY22</v>
      </c>
      <c r="X234" s="79" t="str">
        <f t="shared" si="790"/>
        <v>Q1FY23</v>
      </c>
      <c r="Y234" s="79" t="str">
        <f t="shared" si="790"/>
        <v>Q2FY23</v>
      </c>
      <c r="Z234" s="79" t="str">
        <f t="shared" si="790"/>
        <v>Q3FY23</v>
      </c>
      <c r="AA234" s="79" t="str">
        <f t="shared" si="790"/>
        <v>Q4FY23</v>
      </c>
      <c r="AB234" s="79" t="str">
        <f t="shared" si="790"/>
        <v>Q1FY24</v>
      </c>
      <c r="AC234" s="79" t="str">
        <f t="shared" si="790"/>
        <v>Q2FY24</v>
      </c>
      <c r="AD234" s="79" t="str">
        <f t="shared" si="790"/>
        <v>Q3FY24</v>
      </c>
      <c r="AE234" s="79" t="str">
        <f t="shared" si="790"/>
        <v>Q4FY24</v>
      </c>
      <c r="AF234" s="79" t="str">
        <f t="shared" si="790"/>
        <v>Q1FY25</v>
      </c>
      <c r="AG234" s="79" t="str">
        <f t="shared" si="790"/>
        <v>Q2FY25</v>
      </c>
      <c r="AH234" s="79" t="str">
        <f t="shared" si="790"/>
        <v>Q3FY25</v>
      </c>
      <c r="AI234" s="79" t="str">
        <f t="shared" si="790"/>
        <v>Q4FY25</v>
      </c>
      <c r="AJ234" s="79" t="str">
        <f t="shared" si="790"/>
        <v>Q1FY26</v>
      </c>
      <c r="AK234" s="79" t="str">
        <f t="shared" si="790"/>
        <v>Q2FY26</v>
      </c>
      <c r="AL234" s="79" t="str">
        <f t="shared" si="790"/>
        <v>Q3FY26</v>
      </c>
      <c r="AM234" s="79" t="str">
        <f t="shared" si="790"/>
        <v>Q4FY26</v>
      </c>
      <c r="AN234" s="79" t="str">
        <f t="shared" si="790"/>
        <v>Q1FY27</v>
      </c>
      <c r="AO234" s="6" t="str">
        <f t="shared" si="790"/>
        <v>y-o-y</v>
      </c>
      <c r="AP234" s="6" t="str">
        <f t="shared" si="790"/>
        <v>q-o-q</v>
      </c>
      <c r="AQ234" s="6"/>
    </row>
    <row r="235" spans="1:43" x14ac:dyDescent="0.35">
      <c r="A235" s="1" t="s">
        <v>109</v>
      </c>
      <c r="B235" s="26">
        <v>1371.98</v>
      </c>
      <c r="C235" s="26">
        <v>2555.6799999999998</v>
      </c>
      <c r="D235" s="26">
        <v>6647.82</v>
      </c>
      <c r="E235" s="26">
        <v>10971.24</v>
      </c>
      <c r="F235" s="26">
        <v>13804.6</v>
      </c>
      <c r="G235" s="26">
        <v>19027.289000000001</v>
      </c>
      <c r="H235" s="26">
        <f t="shared" ref="H235:H237" si="791">AA235</f>
        <v>27972.799999999999</v>
      </c>
      <c r="I235" s="26">
        <f t="shared" ref="I235:I237" si="792">AE235</f>
        <v>36846.019999999997</v>
      </c>
      <c r="J235" s="26">
        <f t="shared" ref="J235:J237" si="793">AI235</f>
        <v>48605.33</v>
      </c>
      <c r="K235" s="26">
        <f>AM235</f>
        <v>58475.46</v>
      </c>
      <c r="L235" s="26"/>
      <c r="P235" s="26">
        <v>11134.9</v>
      </c>
      <c r="Q235" s="26">
        <v>11793.24</v>
      </c>
      <c r="R235" s="26">
        <v>12608.57</v>
      </c>
      <c r="S235" s="26">
        <f>F235</f>
        <v>13804.6</v>
      </c>
      <c r="T235" s="26">
        <v>14510.96</v>
      </c>
      <c r="U235" s="26">
        <v>15975.04</v>
      </c>
      <c r="V235" s="26">
        <v>17358.18</v>
      </c>
      <c r="W235" s="26">
        <f>G235</f>
        <v>19027.289000000001</v>
      </c>
      <c r="X235" s="26">
        <v>20882.63</v>
      </c>
      <c r="Y235" s="26">
        <v>23153.91</v>
      </c>
      <c r="Z235" s="26">
        <v>25436.59</v>
      </c>
      <c r="AA235" s="26">
        <v>27972.799999999999</v>
      </c>
      <c r="AB235" s="26">
        <v>29835.9</v>
      </c>
      <c r="AC235" s="26">
        <v>31864.13</v>
      </c>
      <c r="AD235" s="26">
        <v>34272.400000000001</v>
      </c>
      <c r="AE235" s="26">
        <v>36846.019999999997</v>
      </c>
      <c r="AF235" s="26">
        <v>39752.14</v>
      </c>
      <c r="AG235" s="26">
        <v>42748.03</v>
      </c>
      <c r="AH235" s="26">
        <v>45665.48</v>
      </c>
      <c r="AI235" s="26">
        <v>48605.33</v>
      </c>
      <c r="AJ235" s="26">
        <v>51275.6</v>
      </c>
      <c r="AK235" s="26">
        <v>53763.86</v>
      </c>
      <c r="AL235" s="26">
        <v>55926.47</v>
      </c>
      <c r="AM235" s="26">
        <v>58475.46</v>
      </c>
      <c r="AN235" s="26">
        <v>60746.45</v>
      </c>
      <c r="AO235" s="68">
        <f>IFERROR(AN235/AJ235-1,"")</f>
        <v>0.18470481086520674</v>
      </c>
      <c r="AP235" s="68">
        <f>IFERROR(AN235/AM235-1,"")</f>
        <v>3.8836633350126659E-2</v>
      </c>
      <c r="AQ235" s="74"/>
    </row>
    <row r="236" spans="1:43" x14ac:dyDescent="0.35">
      <c r="A236" s="1" t="s">
        <v>110</v>
      </c>
      <c r="B236" s="26">
        <v>4102.8900000000003</v>
      </c>
      <c r="C236" s="26">
        <v>6393.99</v>
      </c>
      <c r="D236" s="26">
        <v>12578.2</v>
      </c>
      <c r="E236" s="26">
        <v>17947.669999999998</v>
      </c>
      <c r="F236" s="26">
        <v>21041.18</v>
      </c>
      <c r="G236" s="26">
        <v>25828.964</v>
      </c>
      <c r="H236" s="26">
        <f t="shared" si="791"/>
        <v>33823.480000000003</v>
      </c>
      <c r="I236" s="26">
        <f t="shared" si="792"/>
        <v>42624.67</v>
      </c>
      <c r="J236" s="26">
        <f t="shared" si="793"/>
        <v>54387.41</v>
      </c>
      <c r="K236" s="26">
        <f>AM236</f>
        <v>68350.52</v>
      </c>
      <c r="L236" s="26"/>
      <c r="P236" s="26">
        <v>18102.63</v>
      </c>
      <c r="Q236" s="26">
        <v>18947.73</v>
      </c>
      <c r="R236" s="26">
        <v>19752.16</v>
      </c>
      <c r="S236" s="26">
        <f>F236</f>
        <v>21041.18</v>
      </c>
      <c r="T236" s="26">
        <v>21745.64</v>
      </c>
      <c r="U236" s="26">
        <v>23010.27</v>
      </c>
      <c r="V236" s="26">
        <v>24379.040000000001</v>
      </c>
      <c r="W236" s="26">
        <f>G236</f>
        <v>25828.964</v>
      </c>
      <c r="X236" s="26">
        <v>27416.6</v>
      </c>
      <c r="Y236" s="26">
        <v>28985.08</v>
      </c>
      <c r="Z236" s="26">
        <v>31266.37</v>
      </c>
      <c r="AA236" s="26">
        <v>33823.480000000003</v>
      </c>
      <c r="AB236" s="26">
        <v>35781.440000000002</v>
      </c>
      <c r="AC236" s="26">
        <v>37968.879999999997</v>
      </c>
      <c r="AD236" s="26">
        <v>40198.720000000001</v>
      </c>
      <c r="AE236" s="26">
        <v>42624.67</v>
      </c>
      <c r="AF236" s="26">
        <v>45584.67</v>
      </c>
      <c r="AG236" s="26">
        <v>48351.13</v>
      </c>
      <c r="AH236" s="26">
        <v>51170.65</v>
      </c>
      <c r="AI236" s="26">
        <v>54387.41</v>
      </c>
      <c r="AJ236" s="26">
        <v>57622.14</v>
      </c>
      <c r="AK236" s="26">
        <v>60498.63</v>
      </c>
      <c r="AL236" s="26">
        <v>63890.98</v>
      </c>
      <c r="AM236" s="26">
        <v>68350.52</v>
      </c>
      <c r="AN236" s="26">
        <v>73659.98</v>
      </c>
      <c r="AO236" s="68">
        <f>IFERROR(AN236/AJ236-1,"")</f>
        <v>0.27832773999716065</v>
      </c>
      <c r="AP236" s="68">
        <f>IFERROR(AN236/AM236-1,"")</f>
        <v>7.7679877197715408E-2</v>
      </c>
      <c r="AQ236" s="74"/>
    </row>
    <row r="237" spans="1:43" x14ac:dyDescent="0.35">
      <c r="A237" s="1" t="s">
        <v>111</v>
      </c>
      <c r="B237" s="26">
        <v>2998.29</v>
      </c>
      <c r="C237" s="26">
        <v>4609.6499999999996</v>
      </c>
      <c r="D237" s="26">
        <v>5209.72</v>
      </c>
      <c r="E237" s="26">
        <v>7264.69</v>
      </c>
      <c r="F237" s="26">
        <v>6564.94</v>
      </c>
      <c r="G237" s="26">
        <v>8947.0930000000008</v>
      </c>
      <c r="H237" s="26">
        <f t="shared" si="791"/>
        <v>10183.4</v>
      </c>
      <c r="I237" s="26">
        <f t="shared" si="792"/>
        <v>17507.64</v>
      </c>
      <c r="J237" s="26">
        <f t="shared" si="793"/>
        <v>24134.43</v>
      </c>
      <c r="K237" s="26">
        <f>AM237</f>
        <v>31950.65</v>
      </c>
      <c r="L237" s="26"/>
      <c r="P237" s="26">
        <v>6987.6</v>
      </c>
      <c r="Q237" s="26">
        <v>6559.15</v>
      </c>
      <c r="R237" s="26">
        <v>7045.74</v>
      </c>
      <c r="S237" s="26">
        <f>F237</f>
        <v>6564.94</v>
      </c>
      <c r="T237" s="26">
        <v>6686.08</v>
      </c>
      <c r="U237" s="26">
        <v>7184.97</v>
      </c>
      <c r="V237" s="26">
        <v>8203.26</v>
      </c>
      <c r="W237" s="26">
        <f>G237</f>
        <v>8947.0930000000008</v>
      </c>
      <c r="X237" s="26">
        <v>10019.6</v>
      </c>
      <c r="Y237" s="26">
        <v>10615.38</v>
      </c>
      <c r="Z237" s="26">
        <v>10808.82</v>
      </c>
      <c r="AA237" s="26">
        <v>10183.4</v>
      </c>
      <c r="AB237" s="26">
        <v>12141.58</v>
      </c>
      <c r="AC237" s="26">
        <v>13821.44</v>
      </c>
      <c r="AD237" s="26">
        <v>15666.32</v>
      </c>
      <c r="AE237" s="26">
        <v>17507.64</v>
      </c>
      <c r="AF237" s="26">
        <v>19443.759999999998</v>
      </c>
      <c r="AG237" s="26">
        <v>21194.65</v>
      </c>
      <c r="AH237" s="26">
        <v>22657.919999999998</v>
      </c>
      <c r="AI237" s="26">
        <v>24134.43</v>
      </c>
      <c r="AJ237" s="26">
        <v>25889.24</v>
      </c>
      <c r="AK237" s="26">
        <v>27518.35</v>
      </c>
      <c r="AL237" s="26">
        <v>29431.279999999999</v>
      </c>
      <c r="AM237" s="26">
        <v>31950.65</v>
      </c>
      <c r="AN237" s="26">
        <v>34972.35</v>
      </c>
      <c r="AO237" s="68">
        <f>IFERROR(AN237/AJ237-1,"")</f>
        <v>0.35084498424828214</v>
      </c>
      <c r="AP237" s="68">
        <f>IFERROR(AN237/AM237-1,"")</f>
        <v>9.4573975803309063E-2</v>
      </c>
      <c r="AQ237" s="74"/>
    </row>
    <row r="238" spans="1:43" s="2" customFormat="1" x14ac:dyDescent="0.35">
      <c r="A238" s="2" t="s">
        <v>35</v>
      </c>
      <c r="B238" s="4">
        <f t="shared" ref="B238:G238" si="794">SUM(B235:B237)</f>
        <v>8473.16</v>
      </c>
      <c r="C238" s="4">
        <f t="shared" si="794"/>
        <v>13559.32</v>
      </c>
      <c r="D238" s="4">
        <f t="shared" si="794"/>
        <v>24435.74</v>
      </c>
      <c r="E238" s="4">
        <f t="shared" si="794"/>
        <v>36183.599999999999</v>
      </c>
      <c r="F238" s="4">
        <f t="shared" si="794"/>
        <v>41410.720000000001</v>
      </c>
      <c r="G238" s="4">
        <f t="shared" si="794"/>
        <v>53803.345999999998</v>
      </c>
      <c r="H238" s="4">
        <f t="shared" ref="H238:I238" si="795">SUM(H235:H237)</f>
        <v>71979.679999999993</v>
      </c>
      <c r="I238" s="4">
        <f t="shared" si="795"/>
        <v>96978.33</v>
      </c>
      <c r="J238" s="4">
        <f t="shared" ref="J238:K238" si="796">SUM(J235:J237)</f>
        <v>127127.17000000001</v>
      </c>
      <c r="K238" s="4">
        <f t="shared" si="796"/>
        <v>158776.63</v>
      </c>
      <c r="L238" s="4"/>
      <c r="P238" s="4">
        <f t="shared" ref="P238:W238" si="797">SUM(P235:P237)</f>
        <v>36225.129999999997</v>
      </c>
      <c r="Q238" s="4">
        <f t="shared" si="797"/>
        <v>37300.120000000003</v>
      </c>
      <c r="R238" s="4">
        <f t="shared" si="797"/>
        <v>39406.47</v>
      </c>
      <c r="S238" s="4">
        <f t="shared" si="797"/>
        <v>41410.720000000001</v>
      </c>
      <c r="T238" s="4">
        <f t="shared" si="797"/>
        <v>42942.68</v>
      </c>
      <c r="U238" s="4">
        <f t="shared" si="797"/>
        <v>46170.28</v>
      </c>
      <c r="V238" s="4">
        <f>SUM(V235:V237)</f>
        <v>49940.480000000003</v>
      </c>
      <c r="W238" s="4">
        <f t="shared" si="797"/>
        <v>53803.345999999998</v>
      </c>
      <c r="X238" s="4">
        <f t="shared" ref="X238:Y238" si="798">SUM(X235:X237)</f>
        <v>58318.829999999994</v>
      </c>
      <c r="Y238" s="4">
        <f t="shared" si="798"/>
        <v>62754.37</v>
      </c>
      <c r="Z238" s="4">
        <f t="shared" ref="Z238:AD238" si="799">SUM(Z235:Z237)</f>
        <v>67511.78</v>
      </c>
      <c r="AA238" s="4">
        <f t="shared" si="799"/>
        <v>71979.679999999993</v>
      </c>
      <c r="AB238" s="4">
        <f t="shared" si="799"/>
        <v>77758.92</v>
      </c>
      <c r="AC238" s="4">
        <f t="shared" si="799"/>
        <v>83654.45</v>
      </c>
      <c r="AD238" s="4">
        <f t="shared" si="799"/>
        <v>90137.44</v>
      </c>
      <c r="AE238" s="4">
        <f t="shared" ref="AE238:AI238" si="800">SUM(AE235:AE237)</f>
        <v>96978.33</v>
      </c>
      <c r="AF238" s="4">
        <f t="shared" si="800"/>
        <v>104780.56999999999</v>
      </c>
      <c r="AG238" s="4">
        <f t="shared" si="800"/>
        <v>112293.81</v>
      </c>
      <c r="AH238" s="4">
        <f t="shared" si="800"/>
        <v>119494.05</v>
      </c>
      <c r="AI238" s="4">
        <f t="shared" si="800"/>
        <v>127127.17000000001</v>
      </c>
      <c r="AJ238" s="4">
        <f>SUM(AJ235:AJ237)</f>
        <v>134786.97999999998</v>
      </c>
      <c r="AK238" s="4">
        <f>SUM(AK235:AK237)</f>
        <v>141780.84</v>
      </c>
      <c r="AL238" s="4">
        <f>SUM(AL235:AL237)</f>
        <v>149248.73000000001</v>
      </c>
      <c r="AM238" s="4">
        <f>SUM(AM235:AM237)</f>
        <v>158776.63</v>
      </c>
      <c r="AN238" s="4">
        <f>SUM(AN235:AN237)</f>
        <v>169378.78</v>
      </c>
      <c r="AO238" s="70">
        <f>IFERROR(AN238/AJ238-1,"")</f>
        <v>0.25664051527825626</v>
      </c>
      <c r="AP238" s="70">
        <f>IFERROR(AN238/AM238-1,"")</f>
        <v>6.6773995644069162E-2</v>
      </c>
      <c r="AQ238" s="75"/>
    </row>
    <row r="240" spans="1:43" x14ac:dyDescent="0.35">
      <c r="A240" s="1" t="s">
        <v>13</v>
      </c>
      <c r="B240" s="30">
        <v>0.75900000000000001</v>
      </c>
      <c r="C240" s="30">
        <v>0.74870000000000003</v>
      </c>
      <c r="D240" s="30">
        <v>0.73260000000000003</v>
      </c>
      <c r="E240" s="30">
        <v>0.60160000000000002</v>
      </c>
      <c r="F240" s="30">
        <v>0.58979999999999999</v>
      </c>
      <c r="G240" s="30">
        <v>0.57240000000000002</v>
      </c>
      <c r="H240" s="30">
        <f t="shared" ref="H240:H241" si="801">AA240</f>
        <v>0.5595</v>
      </c>
      <c r="I240" s="30">
        <f>AE240</f>
        <v>0.55620000000000003</v>
      </c>
      <c r="J240" s="30">
        <f t="shared" ref="J240:J241" si="802">AI240</f>
        <v>0.55100000000000005</v>
      </c>
      <c r="K240" s="30">
        <f>AM240</f>
        <v>0.55720000000000003</v>
      </c>
      <c r="L240" s="30"/>
      <c r="P240" s="30">
        <v>0.60099999999999998</v>
      </c>
      <c r="Q240" s="30">
        <v>0.60070000000000001</v>
      </c>
      <c r="R240" s="30">
        <v>0.59471511624086415</v>
      </c>
      <c r="S240" s="30">
        <f>F240</f>
        <v>0.58979999999999999</v>
      </c>
      <c r="T240" s="30">
        <v>0.58699999999999997</v>
      </c>
      <c r="U240" s="30">
        <v>0.57999999999999996</v>
      </c>
      <c r="V240" s="30">
        <v>0.57582900149433247</v>
      </c>
      <c r="W240" s="30">
        <f>G240</f>
        <v>0.57240000000000002</v>
      </c>
      <c r="X240" s="30">
        <v>0.56640000000000001</v>
      </c>
      <c r="Y240" s="30">
        <v>0.56197343965076951</v>
      </c>
      <c r="Z240" s="30">
        <v>0.56020000000000003</v>
      </c>
      <c r="AA240" s="30">
        <v>0.5595</v>
      </c>
      <c r="AB240" s="30">
        <v>0.55840000000000001</v>
      </c>
      <c r="AC240" s="30">
        <v>0.55679999999999996</v>
      </c>
      <c r="AD240" s="30">
        <v>0.55579999999999996</v>
      </c>
      <c r="AE240" s="30">
        <v>0.55620000000000003</v>
      </c>
      <c r="AF240" s="30">
        <v>0.55549999999999999</v>
      </c>
      <c r="AG240" s="30">
        <v>0.55449999999999999</v>
      </c>
      <c r="AH240" s="30">
        <v>0.55269999999999997</v>
      </c>
      <c r="AI240" s="30">
        <v>0.55100000000000005</v>
      </c>
      <c r="AJ240" s="30">
        <v>0.55079999999999996</v>
      </c>
      <c r="AK240" s="30">
        <v>0.55020000000000002</v>
      </c>
      <c r="AL240" s="30">
        <v>0.55349000000000004</v>
      </c>
      <c r="AM240" s="30">
        <v>0.55720000000000003</v>
      </c>
      <c r="AN240" s="30">
        <v>0.56059999999999999</v>
      </c>
    </row>
    <row r="241" spans="1:43" x14ac:dyDescent="0.35">
      <c r="A241" s="1" t="s">
        <v>14</v>
      </c>
      <c r="B241" s="30">
        <v>0.64900000000000002</v>
      </c>
      <c r="C241" s="30">
        <v>0.63070000000000004</v>
      </c>
      <c r="D241" s="30">
        <v>0.57640000000000002</v>
      </c>
      <c r="E241" s="30">
        <v>0.49430000000000002</v>
      </c>
      <c r="F241" s="30">
        <v>0.47549999999999998</v>
      </c>
      <c r="G241" s="30">
        <v>0.46949999999999997</v>
      </c>
      <c r="H241" s="30">
        <f t="shared" si="801"/>
        <v>0.4572</v>
      </c>
      <c r="I241" s="30">
        <f>AE241</f>
        <v>0.46920000000000001</v>
      </c>
      <c r="J241" s="30">
        <f t="shared" si="802"/>
        <v>0.47189999999999999</v>
      </c>
      <c r="K241" s="30">
        <f>AM241</f>
        <v>0.48099999999999998</v>
      </c>
      <c r="L241" s="30"/>
      <c r="P241" s="30">
        <v>0.49380000000000002</v>
      </c>
      <c r="Q241" s="30">
        <v>0.48780000000000001</v>
      </c>
      <c r="R241" s="30">
        <v>0.48519486053529803</v>
      </c>
      <c r="S241" s="30">
        <f>F241</f>
        <v>0.47549999999999998</v>
      </c>
      <c r="T241" s="30">
        <v>0.4743</v>
      </c>
      <c r="U241" s="30">
        <v>0.47</v>
      </c>
      <c r="V241" s="30">
        <v>0.47084713487151864</v>
      </c>
      <c r="W241" s="30">
        <f>G241</f>
        <v>0.46949999999999997</v>
      </c>
      <c r="X241" s="30">
        <v>0.46834999999999999</v>
      </c>
      <c r="Y241" s="30">
        <v>0.46516442882528586</v>
      </c>
      <c r="Z241" s="30">
        <v>0.46250000000000002</v>
      </c>
      <c r="AA241" s="30">
        <v>0.4572</v>
      </c>
      <c r="AB241" s="30">
        <v>0.46050000000000002</v>
      </c>
      <c r="AC241" s="30">
        <v>0.46400000000000002</v>
      </c>
      <c r="AD241" s="30">
        <v>0.46610000000000001</v>
      </c>
      <c r="AE241" s="30">
        <v>0.46920000000000001</v>
      </c>
      <c r="AF241" s="30">
        <v>0.47020000000000001</v>
      </c>
      <c r="AG241" s="30">
        <v>0.47120000000000001</v>
      </c>
      <c r="AH241" s="30">
        <v>0.47149000000000002</v>
      </c>
      <c r="AI241" s="30">
        <v>0.47189999999999999</v>
      </c>
      <c r="AJ241" s="30">
        <v>0.4733</v>
      </c>
      <c r="AK241" s="30">
        <v>0.47370000000000001</v>
      </c>
      <c r="AL241" s="30">
        <v>0.47720000000000001</v>
      </c>
      <c r="AM241" s="30">
        <v>0.48099999999999998</v>
      </c>
      <c r="AN241" s="30">
        <v>0.48530000000000001</v>
      </c>
    </row>
    <row r="243" spans="1:43" s="5" customFormat="1" x14ac:dyDescent="0.35">
      <c r="A243" s="5" t="s">
        <v>119</v>
      </c>
      <c r="B243" s="22" t="str">
        <f t="shared" ref="B243:K243" si="803">B$1</f>
        <v>FY17</v>
      </c>
      <c r="C243" s="22" t="str">
        <f t="shared" si="803"/>
        <v>FY18</v>
      </c>
      <c r="D243" s="22" t="str">
        <f t="shared" si="803"/>
        <v>FY19</v>
      </c>
      <c r="E243" s="22" t="str">
        <f t="shared" si="803"/>
        <v>FY20</v>
      </c>
      <c r="F243" s="22" t="str">
        <f t="shared" si="803"/>
        <v>FY21</v>
      </c>
      <c r="G243" s="22" t="str">
        <f t="shared" si="803"/>
        <v>FY22</v>
      </c>
      <c r="H243" s="22" t="str">
        <f t="shared" si="803"/>
        <v>FY23</v>
      </c>
      <c r="I243" s="22" t="str">
        <f t="shared" si="803"/>
        <v>FY24</v>
      </c>
      <c r="J243" s="22" t="str">
        <f t="shared" si="803"/>
        <v>FY25</v>
      </c>
      <c r="K243" s="22" t="str">
        <f t="shared" si="803"/>
        <v>FY26</v>
      </c>
      <c r="L243" s="22"/>
      <c r="P243" s="6" t="s">
        <v>38</v>
      </c>
      <c r="Q243" s="6" t="s">
        <v>39</v>
      </c>
      <c r="R243" s="79" t="s">
        <v>40</v>
      </c>
      <c r="S243" s="6" t="s">
        <v>74</v>
      </c>
      <c r="T243" s="6" t="s">
        <v>186</v>
      </c>
      <c r="U243" s="79" t="s">
        <v>191</v>
      </c>
      <c r="V243" s="79" t="s">
        <v>204</v>
      </c>
      <c r="W243" s="79" t="s">
        <v>212</v>
      </c>
      <c r="X243" s="79" t="s">
        <v>223</v>
      </c>
      <c r="Y243" s="79" t="s">
        <v>225</v>
      </c>
      <c r="Z243" s="79" t="str">
        <f t="shared" ref="Z243:AN243" si="804">Z$1</f>
        <v>Q3FY23</v>
      </c>
      <c r="AA243" s="79" t="str">
        <f t="shared" si="804"/>
        <v>Q4FY23</v>
      </c>
      <c r="AB243" s="79" t="str">
        <f t="shared" si="804"/>
        <v>Q1FY24</v>
      </c>
      <c r="AC243" s="79" t="str">
        <f t="shared" si="804"/>
        <v>Q2FY24</v>
      </c>
      <c r="AD243" s="79" t="str">
        <f t="shared" si="804"/>
        <v>Q3FY24</v>
      </c>
      <c r="AE243" s="79" t="str">
        <f t="shared" si="804"/>
        <v>Q4FY24</v>
      </c>
      <c r="AF243" s="79" t="str">
        <f t="shared" si="804"/>
        <v>Q1FY25</v>
      </c>
      <c r="AG243" s="79" t="str">
        <f t="shared" si="804"/>
        <v>Q2FY25</v>
      </c>
      <c r="AH243" s="79" t="str">
        <f t="shared" si="804"/>
        <v>Q3FY25</v>
      </c>
      <c r="AI243" s="79" t="str">
        <f t="shared" si="804"/>
        <v>Q4FY25</v>
      </c>
      <c r="AJ243" s="79" t="str">
        <f t="shared" si="804"/>
        <v>Q1FY26</v>
      </c>
      <c r="AK243" s="79" t="str">
        <f t="shared" si="804"/>
        <v>Q2FY26</v>
      </c>
      <c r="AL243" s="79" t="str">
        <f t="shared" si="804"/>
        <v>Q3FY26</v>
      </c>
      <c r="AM243" s="79" t="str">
        <f t="shared" si="804"/>
        <v>Q4FY26</v>
      </c>
      <c r="AN243" s="79" t="str">
        <f t="shared" si="804"/>
        <v>Q1FY27</v>
      </c>
      <c r="AO243" s="6"/>
      <c r="AP243" s="6"/>
      <c r="AQ243" s="6"/>
    </row>
    <row r="244" spans="1:43" x14ac:dyDescent="0.35">
      <c r="A244" s="1" t="s">
        <v>116</v>
      </c>
      <c r="B244" s="26">
        <v>36</v>
      </c>
      <c r="C244" s="26">
        <v>42</v>
      </c>
      <c r="D244" s="26">
        <v>60</v>
      </c>
      <c r="E244" s="26">
        <v>68</v>
      </c>
      <c r="F244" s="26">
        <v>72</v>
      </c>
      <c r="G244" s="26">
        <v>80</v>
      </c>
      <c r="H244" s="26">
        <f t="shared" ref="H244:H245" si="805">AA244</f>
        <v>111</v>
      </c>
      <c r="I244" s="26">
        <f>AE244</f>
        <v>133</v>
      </c>
      <c r="J244" s="26">
        <f t="shared" ref="J244:J245" si="806">AI244</f>
        <v>155</v>
      </c>
      <c r="K244" s="26">
        <f>AM244</f>
        <v>171</v>
      </c>
      <c r="L244" s="26"/>
      <c r="P244" s="26">
        <v>68</v>
      </c>
      <c r="Q244" s="26">
        <v>70</v>
      </c>
      <c r="R244" s="26">
        <v>72</v>
      </c>
      <c r="S244" s="26">
        <f>F244</f>
        <v>72</v>
      </c>
      <c r="T244" s="26">
        <v>72</v>
      </c>
      <c r="U244" s="26">
        <v>72</v>
      </c>
      <c r="V244" s="26">
        <v>76</v>
      </c>
      <c r="W244" s="26">
        <v>80</v>
      </c>
      <c r="X244" s="26">
        <v>93</v>
      </c>
      <c r="Y244" s="26">
        <v>101</v>
      </c>
      <c r="Z244" s="26">
        <v>102</v>
      </c>
      <c r="AA244" s="26">
        <v>111</v>
      </c>
      <c r="AB244" s="26">
        <v>113</v>
      </c>
      <c r="AC244" s="26">
        <v>120</v>
      </c>
      <c r="AD244" s="26">
        <v>123</v>
      </c>
      <c r="AE244" s="26">
        <v>133</v>
      </c>
      <c r="AF244" s="26">
        <v>133</v>
      </c>
      <c r="AG244" s="26">
        <v>142</v>
      </c>
      <c r="AH244" s="26">
        <v>149</v>
      </c>
      <c r="AI244" s="26">
        <v>155</v>
      </c>
      <c r="AJ244" s="26">
        <v>158</v>
      </c>
      <c r="AK244" s="26">
        <v>163</v>
      </c>
      <c r="AL244" s="26">
        <v>165</v>
      </c>
      <c r="AM244" s="26">
        <v>171</v>
      </c>
      <c r="AN244" s="26">
        <v>175</v>
      </c>
    </row>
    <row r="245" spans="1:43" x14ac:dyDescent="0.35">
      <c r="A245" s="1" t="s">
        <v>117</v>
      </c>
      <c r="B245" s="26">
        <v>200</v>
      </c>
      <c r="C245" s="26">
        <v>382</v>
      </c>
      <c r="D245" s="26">
        <v>675</v>
      </c>
      <c r="E245" s="26">
        <v>696</v>
      </c>
      <c r="F245" s="26">
        <v>687</v>
      </c>
      <c r="G245" s="26">
        <v>851</v>
      </c>
      <c r="H245" s="26">
        <f t="shared" si="805"/>
        <v>993</v>
      </c>
      <c r="I245" s="26">
        <f>AE245</f>
        <v>1249</v>
      </c>
      <c r="J245" s="26">
        <f t="shared" si="806"/>
        <v>1634</v>
      </c>
      <c r="K245" s="26">
        <f>AM245</f>
        <v>1855</v>
      </c>
      <c r="L245" s="26"/>
      <c r="P245" s="26">
        <v>709</v>
      </c>
      <c r="Q245" s="26">
        <v>675</v>
      </c>
      <c r="R245" s="26">
        <v>692</v>
      </c>
      <c r="S245" s="26">
        <f>F245</f>
        <v>687</v>
      </c>
      <c r="T245" s="26">
        <v>709</v>
      </c>
      <c r="U245" s="26">
        <v>806</v>
      </c>
      <c r="V245" s="26">
        <v>830</v>
      </c>
      <c r="W245" s="26">
        <v>851</v>
      </c>
      <c r="X245" s="26">
        <v>905</v>
      </c>
      <c r="Y245" s="26">
        <v>951</v>
      </c>
      <c r="Z245" s="26">
        <v>977</v>
      </c>
      <c r="AA245" s="26">
        <v>993</v>
      </c>
      <c r="AB245" s="26">
        <v>1105</v>
      </c>
      <c r="AC245" s="26">
        <v>1242</v>
      </c>
      <c r="AD245" s="26">
        <v>1236</v>
      </c>
      <c r="AE245" s="26">
        <v>1249</v>
      </c>
      <c r="AF245" s="26">
        <v>1503</v>
      </c>
      <c r="AG245" s="26">
        <v>1642</v>
      </c>
      <c r="AH245" s="26">
        <v>1704</v>
      </c>
      <c r="AI245" s="26">
        <v>1634</v>
      </c>
      <c r="AJ245" s="26">
        <v>1709</v>
      </c>
      <c r="AK245" s="26">
        <v>1723</v>
      </c>
      <c r="AL245" s="26">
        <v>1706</v>
      </c>
      <c r="AM245" s="26">
        <v>1855</v>
      </c>
      <c r="AN245" s="26">
        <v>1988</v>
      </c>
    </row>
    <row r="246" spans="1:43" x14ac:dyDescent="0.35">
      <c r="A246" s="1" t="s">
        <v>2</v>
      </c>
      <c r="B246" s="3">
        <f t="shared" ref="B246:G246" si="807">B245/B244</f>
        <v>5.5555555555555554</v>
      </c>
      <c r="C246" s="3">
        <f t="shared" si="807"/>
        <v>9.0952380952380949</v>
      </c>
      <c r="D246" s="3">
        <f t="shared" si="807"/>
        <v>11.25</v>
      </c>
      <c r="E246" s="3">
        <f t="shared" si="807"/>
        <v>10.235294117647058</v>
      </c>
      <c r="F246" s="3">
        <f t="shared" si="807"/>
        <v>9.5416666666666661</v>
      </c>
      <c r="G246" s="3">
        <f t="shared" si="807"/>
        <v>10.637499999999999</v>
      </c>
      <c r="H246" s="3">
        <f t="shared" ref="H246:I246" si="808">H245/H244</f>
        <v>8.9459459459459456</v>
      </c>
      <c r="I246" s="3">
        <f t="shared" si="808"/>
        <v>9.3909774436090228</v>
      </c>
      <c r="J246" s="3">
        <f t="shared" ref="J246:K246" si="809">J245/J244</f>
        <v>10.541935483870967</v>
      </c>
      <c r="K246" s="3">
        <f t="shared" si="809"/>
        <v>10.847953216374268</v>
      </c>
      <c r="P246" s="3">
        <f t="shared" ref="P246:W246" si="810">P245/P244</f>
        <v>10.426470588235293</v>
      </c>
      <c r="Q246" s="3">
        <f t="shared" si="810"/>
        <v>9.6428571428571423</v>
      </c>
      <c r="R246" s="3">
        <f t="shared" si="810"/>
        <v>9.6111111111111107</v>
      </c>
      <c r="S246" s="3">
        <f t="shared" si="810"/>
        <v>9.5416666666666661</v>
      </c>
      <c r="T246" s="3">
        <f t="shared" si="810"/>
        <v>9.8472222222222214</v>
      </c>
      <c r="U246" s="3">
        <f t="shared" si="810"/>
        <v>11.194444444444445</v>
      </c>
      <c r="V246" s="3">
        <f t="shared" si="810"/>
        <v>10.921052631578947</v>
      </c>
      <c r="W246" s="3">
        <f t="shared" si="810"/>
        <v>10.637499999999999</v>
      </c>
      <c r="X246" s="3">
        <f t="shared" ref="X246" si="811">X245/X244</f>
        <v>9.7311827956989241</v>
      </c>
      <c r="Y246" s="3">
        <f t="shared" ref="Y246:AD246" si="812">Y245/Y244</f>
        <v>9.4158415841584162</v>
      </c>
      <c r="Z246" s="3">
        <f t="shared" si="812"/>
        <v>9.5784313725490193</v>
      </c>
      <c r="AA246" s="3">
        <f t="shared" si="812"/>
        <v>8.9459459459459456</v>
      </c>
      <c r="AB246" s="3">
        <f t="shared" si="812"/>
        <v>9.7787610619469021</v>
      </c>
      <c r="AC246" s="3">
        <f t="shared" si="812"/>
        <v>10.35</v>
      </c>
      <c r="AD246" s="3">
        <f t="shared" si="812"/>
        <v>10.048780487804878</v>
      </c>
      <c r="AE246" s="3">
        <f t="shared" ref="AE246:AI246" si="813">AE245/AE244</f>
        <v>9.3909774436090228</v>
      </c>
      <c r="AF246" s="3">
        <f t="shared" si="813"/>
        <v>11.300751879699249</v>
      </c>
      <c r="AG246" s="3">
        <f t="shared" si="813"/>
        <v>11.56338028169014</v>
      </c>
      <c r="AH246" s="3">
        <f t="shared" si="813"/>
        <v>11.436241610738255</v>
      </c>
      <c r="AI246" s="3">
        <f t="shared" si="813"/>
        <v>10.541935483870967</v>
      </c>
      <c r="AJ246" s="3">
        <f>AJ245/AJ244</f>
        <v>10.816455696202532</v>
      </c>
      <c r="AK246" s="3">
        <f>AK245/AK244</f>
        <v>10.570552147239264</v>
      </c>
      <c r="AL246" s="3">
        <f>AL245/AL244</f>
        <v>10.33939393939394</v>
      </c>
      <c r="AM246" s="3">
        <f>AM245/AM244</f>
        <v>10.847953216374268</v>
      </c>
      <c r="AN246" s="3">
        <f>AN245/AN244</f>
        <v>11.36</v>
      </c>
    </row>
    <row r="247" spans="1:43" x14ac:dyDescent="0.35">
      <c r="A247" s="1" t="s">
        <v>125</v>
      </c>
      <c r="B247" s="3">
        <v>287.23</v>
      </c>
      <c r="C247" s="3">
        <f t="shared" ref="C247:K247" si="814">C3/(AVERAGE(B244:C244))</f>
        <v>347.67487179487176</v>
      </c>
      <c r="D247" s="3">
        <f t="shared" si="814"/>
        <v>479.13215686274515</v>
      </c>
      <c r="E247" s="3">
        <f t="shared" si="814"/>
        <v>565.36874999999998</v>
      </c>
      <c r="F247" s="3">
        <f t="shared" si="814"/>
        <v>591.58171428571427</v>
      </c>
      <c r="G247" s="3">
        <f t="shared" si="814"/>
        <v>707.93881578947367</v>
      </c>
      <c r="H247" s="3">
        <f t="shared" si="814"/>
        <v>753.71392670157059</v>
      </c>
      <c r="I247" s="3">
        <f t="shared" si="814"/>
        <v>794.90434426229513</v>
      </c>
      <c r="J247" s="3">
        <f t="shared" si="814"/>
        <v>882.82756944444441</v>
      </c>
      <c r="K247" s="3">
        <f t="shared" si="814"/>
        <v>974.08975460122701</v>
      </c>
      <c r="P247" s="3">
        <f>P3/(AVERAGE(E244,P244))</f>
        <v>532.72249999999997</v>
      </c>
      <c r="Q247" s="3">
        <f t="shared" ref="Q247:AN247" si="815">Q3/(AVERAGE(P244:Q244))</f>
        <v>540.58144927536239</v>
      </c>
      <c r="R247" s="3">
        <f t="shared" si="815"/>
        <v>555.02064950070417</v>
      </c>
      <c r="S247" s="3">
        <f t="shared" si="815"/>
        <v>575.14888888888891</v>
      </c>
      <c r="T247" s="3">
        <f t="shared" si="815"/>
        <v>596.42611111111114</v>
      </c>
      <c r="U247" s="3">
        <f t="shared" si="815"/>
        <v>641.25388888888892</v>
      </c>
      <c r="V247" s="3">
        <f t="shared" si="815"/>
        <v>674.87135135135145</v>
      </c>
      <c r="W247" s="3">
        <f t="shared" si="815"/>
        <v>689.7865384615385</v>
      </c>
      <c r="X247" s="3">
        <f t="shared" si="815"/>
        <v>674.20612716763003</v>
      </c>
      <c r="Y247" s="3">
        <f t="shared" si="815"/>
        <v>646.95226804123718</v>
      </c>
      <c r="Z247" s="3">
        <f t="shared" si="815"/>
        <v>665.14068965517242</v>
      </c>
      <c r="AA247" s="3">
        <f t="shared" si="815"/>
        <v>675.86553990610321</v>
      </c>
      <c r="AB247" s="3">
        <f t="shared" si="815"/>
        <v>694.27607142857141</v>
      </c>
      <c r="AC247" s="3">
        <f t="shared" si="815"/>
        <v>718.06394849785408</v>
      </c>
      <c r="AD247" s="3">
        <f t="shared" si="815"/>
        <v>741.87193415637864</v>
      </c>
      <c r="AE247" s="3">
        <f t="shared" si="815"/>
        <v>757.64320312500001</v>
      </c>
      <c r="AF247" s="3">
        <f t="shared" si="815"/>
        <v>787.82383458646621</v>
      </c>
      <c r="AG247" s="3">
        <f t="shared" si="815"/>
        <v>816.6822545454545</v>
      </c>
      <c r="AH247" s="3">
        <f t="shared" si="815"/>
        <v>821.26494845360821</v>
      </c>
      <c r="AI247" s="3">
        <f t="shared" si="815"/>
        <v>836.36296052631576</v>
      </c>
      <c r="AJ247" s="3">
        <f t="shared" si="815"/>
        <v>861.25865814696488</v>
      </c>
      <c r="AK247" s="3">
        <f t="shared" si="815"/>
        <v>883.36971962616815</v>
      </c>
      <c r="AL247" s="3">
        <f t="shared" si="815"/>
        <v>910.05323170731708</v>
      </c>
      <c r="AM247" s="3">
        <f t="shared" si="815"/>
        <v>945.09898809523816</v>
      </c>
      <c r="AN247" s="3">
        <f t="shared" si="815"/>
        <v>979.06809248554907</v>
      </c>
    </row>
    <row r="248" spans="1:43" x14ac:dyDescent="0.35">
      <c r="A248" s="1" t="s">
        <v>214</v>
      </c>
      <c r="B248" s="3">
        <v>143.85</v>
      </c>
      <c r="C248" s="3">
        <f t="shared" ref="C248:K248" si="816">C15/(AVERAGE(B244:C244))</f>
        <v>191.16128205128206</v>
      </c>
      <c r="D248" s="3">
        <f t="shared" si="816"/>
        <v>308.3962745098039</v>
      </c>
      <c r="E248" s="3">
        <f t="shared" si="816"/>
        <v>252.85749999999999</v>
      </c>
      <c r="F248" s="3">
        <f t="shared" si="816"/>
        <v>156.65899999999999</v>
      </c>
      <c r="G248" s="3">
        <f t="shared" si="816"/>
        <v>267.17498509210526</v>
      </c>
      <c r="H248" s="3">
        <f t="shared" si="816"/>
        <v>315.48816753926707</v>
      </c>
      <c r="I248" s="3">
        <f t="shared" si="816"/>
        <v>324.86860655737706</v>
      </c>
      <c r="J248" s="3">
        <f t="shared" si="816"/>
        <v>333.69861111111112</v>
      </c>
      <c r="K248" s="3">
        <f t="shared" si="816"/>
        <v>332.73852760736202</v>
      </c>
      <c r="P248" s="3">
        <f>P15/(AVERAGE(E244,P244))*4</f>
        <v>31.062941176470591</v>
      </c>
      <c r="Q248" s="3">
        <f t="shared" ref="Q248:AN248" si="817">Q15/(AVERAGE(P244:Q244))*4</f>
        <v>140.95130434782607</v>
      </c>
      <c r="R248" s="3">
        <f t="shared" si="817"/>
        <v>196.52218422535213</v>
      </c>
      <c r="S248" s="3">
        <f t="shared" si="817"/>
        <v>251.02166666666668</v>
      </c>
      <c r="T248" s="3">
        <f t="shared" si="817"/>
        <v>169.23666666666668</v>
      </c>
      <c r="U248" s="3">
        <f t="shared" si="817"/>
        <v>286.20333333333332</v>
      </c>
      <c r="V248" s="3">
        <f t="shared" si="817"/>
        <v>307.90588470270274</v>
      </c>
      <c r="W248" s="3">
        <f t="shared" si="817"/>
        <v>328.77538461538461</v>
      </c>
      <c r="X248" s="3">
        <f t="shared" si="817"/>
        <v>305.7521387283237</v>
      </c>
      <c r="Y248" s="3">
        <f t="shared" si="817"/>
        <v>289.5501030927835</v>
      </c>
      <c r="Z248" s="3">
        <f t="shared" si="817"/>
        <v>307.56334975369458</v>
      </c>
      <c r="AA248" s="3">
        <f t="shared" si="817"/>
        <v>326.43079812206571</v>
      </c>
      <c r="AB248" s="3">
        <f t="shared" si="817"/>
        <v>319.69678571428574</v>
      </c>
      <c r="AC248" s="3">
        <f t="shared" si="817"/>
        <v>329.32154506437769</v>
      </c>
      <c r="AD248" s="3">
        <f t="shared" si="817"/>
        <v>331.57695473251027</v>
      </c>
      <c r="AE248" s="3">
        <f t="shared" si="817"/>
        <v>344.35374999999999</v>
      </c>
      <c r="AF248" s="3">
        <f t="shared" si="817"/>
        <v>349.63067669172932</v>
      </c>
      <c r="AG248" s="3">
        <f t="shared" si="817"/>
        <v>342.34676363636362</v>
      </c>
      <c r="AH248" s="3">
        <f t="shared" si="817"/>
        <v>327.91065292096221</v>
      </c>
      <c r="AI248" s="3">
        <f t="shared" si="817"/>
        <v>335.03842105263158</v>
      </c>
      <c r="AJ248" s="3">
        <f t="shared" si="817"/>
        <v>317.82031948881786</v>
      </c>
      <c r="AK248" s="3">
        <f t="shared" si="817"/>
        <v>321.34429906542056</v>
      </c>
      <c r="AL248" s="3">
        <f t="shared" si="817"/>
        <v>321.56073170731707</v>
      </c>
      <c r="AM248" s="3">
        <f t="shared" si="817"/>
        <v>374.37452380952379</v>
      </c>
      <c r="AN248" s="3">
        <f t="shared" si="817"/>
        <v>376.51005780346821</v>
      </c>
    </row>
    <row r="249" spans="1:43" x14ac:dyDescent="0.35">
      <c r="A249" s="1" t="s">
        <v>118</v>
      </c>
      <c r="B249" s="3">
        <v>48.98</v>
      </c>
      <c r="C249" s="3">
        <f t="shared" ref="C249:K249" si="818">C3/(AVERAGE(B245:C245))</f>
        <v>46.595601374570442</v>
      </c>
      <c r="D249" s="3">
        <f t="shared" si="818"/>
        <v>46.23602649006623</v>
      </c>
      <c r="E249" s="3">
        <f t="shared" si="818"/>
        <v>52.78424507658643</v>
      </c>
      <c r="F249" s="3">
        <f t="shared" si="818"/>
        <v>59.88535068691251</v>
      </c>
      <c r="G249" s="3">
        <f t="shared" si="818"/>
        <v>69.965344603381013</v>
      </c>
      <c r="H249" s="3">
        <f t="shared" si="818"/>
        <v>78.0690672451193</v>
      </c>
      <c r="I249" s="3">
        <f t="shared" si="818"/>
        <v>86.510553077609273</v>
      </c>
      <c r="J249" s="3">
        <f t="shared" si="818"/>
        <v>88.190891432535551</v>
      </c>
      <c r="K249" s="3">
        <f t="shared" si="818"/>
        <v>91.015551734021216</v>
      </c>
      <c r="P249" s="3">
        <f>P3/(AVERAGE(E245,P245))</f>
        <v>51.566021352313165</v>
      </c>
      <c r="Q249" s="3">
        <f t="shared" ref="Q249:AN249" si="819">Q3/(AVERAGE(P245:Q245))</f>
        <v>53.901907514450869</v>
      </c>
      <c r="R249" s="3">
        <f t="shared" si="819"/>
        <v>57.653937256108257</v>
      </c>
      <c r="S249" s="3">
        <f t="shared" si="819"/>
        <v>60.059057287889779</v>
      </c>
      <c r="T249" s="3">
        <f t="shared" si="819"/>
        <v>61.522464183381089</v>
      </c>
      <c r="U249" s="3">
        <f t="shared" si="819"/>
        <v>60.950864686468648</v>
      </c>
      <c r="V249" s="3">
        <f t="shared" si="819"/>
        <v>61.051931540342302</v>
      </c>
      <c r="W249" s="3">
        <f t="shared" si="819"/>
        <v>64.013503866745978</v>
      </c>
      <c r="X249" s="3">
        <f t="shared" si="819"/>
        <v>66.422357630979505</v>
      </c>
      <c r="Y249" s="3">
        <f t="shared" si="819"/>
        <v>67.623243534482768</v>
      </c>
      <c r="Z249" s="3">
        <f t="shared" si="819"/>
        <v>70.032966804979253</v>
      </c>
      <c r="AA249" s="3">
        <f t="shared" si="819"/>
        <v>73.075817258883248</v>
      </c>
      <c r="AB249" s="3">
        <f t="shared" si="819"/>
        <v>74.126711153479505</v>
      </c>
      <c r="AC249" s="3">
        <f t="shared" si="819"/>
        <v>71.286280357903706</v>
      </c>
      <c r="AD249" s="3">
        <f t="shared" si="819"/>
        <v>72.750153349475383</v>
      </c>
      <c r="AE249" s="3">
        <f t="shared" si="819"/>
        <v>78.050969818913487</v>
      </c>
      <c r="AF249" s="3">
        <f t="shared" si="819"/>
        <v>76.148670058139544</v>
      </c>
      <c r="AG249" s="3">
        <f t="shared" si="819"/>
        <v>71.41100794912559</v>
      </c>
      <c r="AH249" s="3">
        <f t="shared" si="819"/>
        <v>71.425014943215785</v>
      </c>
      <c r="AI249" s="3">
        <f t="shared" si="819"/>
        <v>76.169664469742358</v>
      </c>
      <c r="AJ249" s="3">
        <f t="shared" si="819"/>
        <v>80.638336823212683</v>
      </c>
      <c r="AK249" s="3">
        <f t="shared" si="819"/>
        <v>82.622867132867128</v>
      </c>
      <c r="AL249" s="3">
        <f t="shared" si="819"/>
        <v>87.050877806940804</v>
      </c>
      <c r="AM249" s="3">
        <f t="shared" si="819"/>
        <v>89.175304689693903</v>
      </c>
      <c r="AN249" s="3">
        <f t="shared" si="819"/>
        <v>88.149247983346342</v>
      </c>
    </row>
    <row r="250" spans="1:43" x14ac:dyDescent="0.35">
      <c r="A250" s="1" t="s">
        <v>215</v>
      </c>
      <c r="B250" s="3">
        <v>24.53</v>
      </c>
      <c r="C250" s="3">
        <f t="shared" ref="C250:K250" si="820">C15/(AVERAGE(B245:C245))</f>
        <v>25.619553264604811</v>
      </c>
      <c r="D250" s="3">
        <f t="shared" si="820"/>
        <v>29.760094607379372</v>
      </c>
      <c r="E250" s="3">
        <f t="shared" si="820"/>
        <v>23.607410649161196</v>
      </c>
      <c r="F250" s="3">
        <f t="shared" si="820"/>
        <v>15.858467100506145</v>
      </c>
      <c r="G250" s="3">
        <f t="shared" si="820"/>
        <v>26.40480997009103</v>
      </c>
      <c r="H250" s="3">
        <f t="shared" si="820"/>
        <v>32.6780043383948</v>
      </c>
      <c r="I250" s="3">
        <f t="shared" si="820"/>
        <v>35.35590544157003</v>
      </c>
      <c r="J250" s="3">
        <f t="shared" si="820"/>
        <v>33.335137010058965</v>
      </c>
      <c r="K250" s="3">
        <f t="shared" si="820"/>
        <v>31.089928346231016</v>
      </c>
      <c r="P250" s="3">
        <f>P15/(AVERAGE(E245,P245))*4</f>
        <v>3.0068042704626339</v>
      </c>
      <c r="Q250" s="3">
        <f t="shared" ref="Q250:AN250" si="821">Q15/(AVERAGE(P245:Q245))*4</f>
        <v>14.054393063583815</v>
      </c>
      <c r="R250" s="3">
        <f t="shared" si="821"/>
        <v>20.414155201170448</v>
      </c>
      <c r="S250" s="3">
        <f t="shared" si="821"/>
        <v>26.212559825960842</v>
      </c>
      <c r="T250" s="3">
        <f t="shared" si="821"/>
        <v>17.45707736389685</v>
      </c>
      <c r="U250" s="3">
        <f t="shared" si="821"/>
        <v>27.203485148514851</v>
      </c>
      <c r="V250" s="3">
        <f t="shared" si="821"/>
        <v>27.85456658679707</v>
      </c>
      <c r="W250" s="3">
        <f t="shared" si="821"/>
        <v>30.510981558596072</v>
      </c>
      <c r="X250" s="3">
        <f t="shared" si="821"/>
        <v>30.122505694760822</v>
      </c>
      <c r="Y250" s="3">
        <f t="shared" si="821"/>
        <v>30.265474137931037</v>
      </c>
      <c r="Z250" s="3">
        <f t="shared" si="821"/>
        <v>32.383485477178425</v>
      </c>
      <c r="AA250" s="3">
        <f t="shared" si="821"/>
        <v>35.294294416243652</v>
      </c>
      <c r="AB250" s="3">
        <f t="shared" si="821"/>
        <v>34.133498570066735</v>
      </c>
      <c r="AC250" s="3">
        <f t="shared" si="821"/>
        <v>32.693617383894335</v>
      </c>
      <c r="AD250" s="3">
        <f t="shared" si="821"/>
        <v>32.515415657788537</v>
      </c>
      <c r="AE250" s="3">
        <f t="shared" si="821"/>
        <v>35.474672032193155</v>
      </c>
      <c r="AF250" s="3">
        <f t="shared" si="821"/>
        <v>33.794244186046512</v>
      </c>
      <c r="AG250" s="3">
        <f t="shared" si="821"/>
        <v>29.934931637519874</v>
      </c>
      <c r="AH250" s="3">
        <f t="shared" si="821"/>
        <v>28.518230723251644</v>
      </c>
      <c r="AI250" s="3">
        <f t="shared" si="821"/>
        <v>30.512786099460754</v>
      </c>
      <c r="AJ250" s="3">
        <f t="shared" si="821"/>
        <v>29.757032605444209</v>
      </c>
      <c r="AK250" s="3">
        <f t="shared" si="821"/>
        <v>30.055804195804196</v>
      </c>
      <c r="AL250" s="3">
        <f t="shared" si="821"/>
        <v>30.758798483522892</v>
      </c>
      <c r="AM250" s="3">
        <f t="shared" si="821"/>
        <v>35.324302162313955</v>
      </c>
      <c r="AN250" s="3">
        <f t="shared" si="821"/>
        <v>33.898641686182671</v>
      </c>
    </row>
    <row r="252" spans="1:43" s="5" customFormat="1" x14ac:dyDescent="0.35">
      <c r="A252" s="5" t="s">
        <v>121</v>
      </c>
      <c r="B252" s="22" t="str">
        <f t="shared" ref="B252:K252" si="822">B$1</f>
        <v>FY17</v>
      </c>
      <c r="C252" s="22" t="str">
        <f t="shared" si="822"/>
        <v>FY18</v>
      </c>
      <c r="D252" s="22" t="str">
        <f t="shared" si="822"/>
        <v>FY19</v>
      </c>
      <c r="E252" s="22" t="str">
        <f t="shared" si="822"/>
        <v>FY20</v>
      </c>
      <c r="F252" s="22" t="str">
        <f t="shared" si="822"/>
        <v>FY21</v>
      </c>
      <c r="G252" s="22" t="str">
        <f t="shared" si="822"/>
        <v>FY22</v>
      </c>
      <c r="H252" s="22" t="str">
        <f t="shared" si="822"/>
        <v>FY23</v>
      </c>
      <c r="I252" s="22" t="str">
        <f t="shared" si="822"/>
        <v>FY24</v>
      </c>
      <c r="J252" s="22" t="str">
        <f t="shared" si="822"/>
        <v>FY25</v>
      </c>
      <c r="K252" s="22" t="str">
        <f t="shared" si="822"/>
        <v>FY26</v>
      </c>
      <c r="L252" s="22"/>
      <c r="P252" s="6"/>
      <c r="Q252" s="6"/>
      <c r="R252" s="79"/>
      <c r="S252" s="6"/>
      <c r="T252" s="6"/>
      <c r="U252" s="79"/>
      <c r="V252" s="79"/>
      <c r="W252" s="79"/>
      <c r="X252" s="79"/>
      <c r="Y252" s="79"/>
      <c r="Z252" s="79"/>
      <c r="AA252" s="79"/>
      <c r="AB252" s="79"/>
      <c r="AC252" s="79"/>
      <c r="AD252" s="79"/>
      <c r="AE252" s="79"/>
      <c r="AF252" s="79"/>
      <c r="AG252" s="79"/>
      <c r="AH252" s="79"/>
      <c r="AI252" s="79"/>
      <c r="AJ252" s="79"/>
      <c r="AK252" s="79"/>
      <c r="AL252" s="79"/>
      <c r="AM252" s="79"/>
      <c r="AN252" s="79"/>
      <c r="AO252" s="6"/>
      <c r="AP252" s="6"/>
      <c r="AQ252" s="6"/>
    </row>
    <row r="253" spans="1:43" x14ac:dyDescent="0.35">
      <c r="A253" s="1" t="s">
        <v>66</v>
      </c>
      <c r="D253" s="26">
        <v>1501</v>
      </c>
      <c r="E253" s="26">
        <v>1804</v>
      </c>
      <c r="F253" s="26">
        <v>952</v>
      </c>
      <c r="G253" s="26">
        <v>1114</v>
      </c>
      <c r="H253" s="26">
        <v>1363</v>
      </c>
      <c r="I253" s="26">
        <v>1326</v>
      </c>
      <c r="J253" s="26">
        <v>1280</v>
      </c>
      <c r="K253" s="26">
        <v>1008</v>
      </c>
      <c r="L253" s="26"/>
    </row>
    <row r="254" spans="1:43" x14ac:dyDescent="0.35">
      <c r="A254" s="1" t="s">
        <v>67</v>
      </c>
      <c r="D254" s="26">
        <v>5948</v>
      </c>
      <c r="E254" s="26">
        <v>3601</v>
      </c>
      <c r="F254" s="26">
        <v>1866</v>
      </c>
      <c r="G254" s="26">
        <v>2452</v>
      </c>
      <c r="H254" s="26">
        <v>2545</v>
      </c>
      <c r="I254" s="26">
        <v>3057</v>
      </c>
      <c r="J254" s="26">
        <v>3787</v>
      </c>
      <c r="K254" s="26">
        <v>4577</v>
      </c>
      <c r="L254" s="26"/>
    </row>
    <row r="255" spans="1:43" x14ac:dyDescent="0.35">
      <c r="A255" s="1" t="s">
        <v>68</v>
      </c>
      <c r="D255" s="26">
        <v>9555</v>
      </c>
      <c r="E255" s="26">
        <v>10745</v>
      </c>
      <c r="F255" s="26">
        <v>7958</v>
      </c>
      <c r="G255" s="26">
        <v>15125</v>
      </c>
      <c r="H255" s="26">
        <v>22579</v>
      </c>
      <c r="I255" s="26">
        <v>28598</v>
      </c>
      <c r="J255" s="26">
        <v>35693</v>
      </c>
      <c r="K255" s="26">
        <v>36193</v>
      </c>
      <c r="L255" s="26"/>
    </row>
    <row r="256" spans="1:43" x14ac:dyDescent="0.35">
      <c r="A256" s="1" t="s">
        <v>69</v>
      </c>
      <c r="D256" s="26">
        <v>261</v>
      </c>
      <c r="E256" s="26">
        <v>840</v>
      </c>
      <c r="F256" s="26">
        <v>784</v>
      </c>
      <c r="G256" s="26">
        <v>963</v>
      </c>
      <c r="H256" s="26">
        <v>955</v>
      </c>
      <c r="I256" s="26">
        <v>1052</v>
      </c>
      <c r="J256" s="26">
        <v>922</v>
      </c>
      <c r="K256" s="26">
        <v>768</v>
      </c>
      <c r="L256" s="26"/>
    </row>
    <row r="257" spans="1:43" x14ac:dyDescent="0.35">
      <c r="A257" s="1" t="s">
        <v>70</v>
      </c>
      <c r="D257" s="26">
        <v>152</v>
      </c>
      <c r="E257" s="26">
        <v>449</v>
      </c>
      <c r="F257" s="26">
        <v>287</v>
      </c>
      <c r="G257" s="26">
        <v>338</v>
      </c>
      <c r="H257" s="26">
        <v>465</v>
      </c>
      <c r="I257" s="26">
        <v>349</v>
      </c>
      <c r="J257" s="26">
        <v>500</v>
      </c>
      <c r="K257" s="26">
        <v>272</v>
      </c>
      <c r="L257" s="26"/>
    </row>
    <row r="258" spans="1:43" x14ac:dyDescent="0.35">
      <c r="A258" s="1" t="s">
        <v>120</v>
      </c>
      <c r="D258" s="26">
        <v>1272</v>
      </c>
      <c r="E258" s="26">
        <v>1491</v>
      </c>
      <c r="F258" s="26">
        <v>513</v>
      </c>
      <c r="G258" s="26">
        <v>729</v>
      </c>
      <c r="H258" s="26">
        <v>1161</v>
      </c>
      <c r="I258" s="26">
        <v>1461</v>
      </c>
      <c r="J258" s="26">
        <v>2062</v>
      </c>
      <c r="K258" s="26">
        <v>1665</v>
      </c>
      <c r="L258" s="26"/>
    </row>
    <row r="259" spans="1:43" x14ac:dyDescent="0.35">
      <c r="A259" s="1" t="s">
        <v>71</v>
      </c>
      <c r="D259" s="26">
        <v>318</v>
      </c>
      <c r="E259" s="26">
        <v>405</v>
      </c>
      <c r="F259" s="26">
        <v>320</v>
      </c>
      <c r="G259" s="26">
        <v>394</v>
      </c>
      <c r="H259" s="26">
        <v>631</v>
      </c>
      <c r="I259" s="26">
        <v>929</v>
      </c>
      <c r="J259" s="26">
        <v>1215</v>
      </c>
      <c r="K259" s="26">
        <v>1127</v>
      </c>
      <c r="L259" s="26"/>
    </row>
    <row r="260" spans="1:43" x14ac:dyDescent="0.35">
      <c r="A260" s="1" t="s">
        <v>72</v>
      </c>
      <c r="D260" s="26">
        <v>0</v>
      </c>
      <c r="E260" s="26">
        <v>146</v>
      </c>
      <c r="F260" s="26">
        <v>118</v>
      </c>
      <c r="G260" s="26">
        <v>290</v>
      </c>
      <c r="H260" s="26">
        <v>487</v>
      </c>
      <c r="I260" s="26">
        <v>606</v>
      </c>
      <c r="J260" s="26">
        <v>879</v>
      </c>
      <c r="K260" s="26">
        <v>1249</v>
      </c>
      <c r="L260" s="26"/>
    </row>
    <row r="261" spans="1:43" s="2" customFormat="1" x14ac:dyDescent="0.35">
      <c r="A261" s="2" t="s">
        <v>35</v>
      </c>
      <c r="B261" s="4"/>
      <c r="C261" s="4"/>
      <c r="D261" s="4">
        <f t="shared" ref="D261:H261" si="823">SUM(D253:D260)</f>
        <v>19007</v>
      </c>
      <c r="E261" s="4">
        <f t="shared" si="823"/>
        <v>19481</v>
      </c>
      <c r="F261" s="4">
        <f t="shared" si="823"/>
        <v>12798</v>
      </c>
      <c r="G261" s="4">
        <f t="shared" si="823"/>
        <v>21405</v>
      </c>
      <c r="H261" s="4">
        <f t="shared" si="823"/>
        <v>30186</v>
      </c>
      <c r="I261" s="4">
        <f>SUM(I253:I260)</f>
        <v>37378</v>
      </c>
      <c r="J261" s="4">
        <f>SUM(J253:J260)</f>
        <v>46338</v>
      </c>
      <c r="K261" s="4">
        <f>SUM(K253:K260)</f>
        <v>46859</v>
      </c>
      <c r="L261" s="4"/>
      <c r="P261" s="4"/>
      <c r="Q261" s="4"/>
      <c r="R261" s="34"/>
      <c r="S261" s="4"/>
      <c r="T261" s="4"/>
      <c r="U261" s="34"/>
      <c r="V261" s="34"/>
      <c r="W261" s="34"/>
      <c r="X261" s="34"/>
      <c r="Y261" s="34"/>
      <c r="Z261" s="34"/>
      <c r="AA261" s="34"/>
      <c r="AB261" s="34"/>
      <c r="AC261" s="34"/>
      <c r="AD261" s="34"/>
      <c r="AE261" s="34"/>
      <c r="AF261" s="34"/>
      <c r="AG261" s="34"/>
      <c r="AH261" s="34"/>
      <c r="AI261" s="34"/>
      <c r="AJ261" s="34"/>
      <c r="AK261" s="34"/>
      <c r="AL261" s="34"/>
      <c r="AM261" s="34"/>
      <c r="AN261" s="34"/>
      <c r="AO261" s="69"/>
      <c r="AP261" s="69"/>
      <c r="AQ261" s="69"/>
    </row>
    <row r="263" spans="1:43" s="5" customFormat="1" x14ac:dyDescent="0.35">
      <c r="A263" s="5" t="s">
        <v>3</v>
      </c>
      <c r="B263" s="22"/>
      <c r="C263" s="22"/>
      <c r="D263" s="22"/>
      <c r="E263" s="22"/>
      <c r="F263" s="22"/>
      <c r="G263" s="22"/>
      <c r="H263" s="22"/>
      <c r="I263" s="22"/>
      <c r="J263" s="22"/>
      <c r="K263" s="22"/>
      <c r="L263" s="22"/>
      <c r="P263" s="6"/>
      <c r="Q263" s="6"/>
      <c r="R263" s="79"/>
      <c r="S263" s="6"/>
      <c r="T263" s="6"/>
      <c r="U263" s="79"/>
      <c r="V263" s="79"/>
      <c r="W263" s="79"/>
      <c r="X263" s="79" t="str">
        <f t="shared" ref="X263:AI263" si="824">X$1</f>
        <v>Q1FY23</v>
      </c>
      <c r="Y263" s="79" t="str">
        <f t="shared" si="824"/>
        <v>Q2FY23</v>
      </c>
      <c r="Z263" s="79" t="str">
        <f t="shared" si="824"/>
        <v>Q3FY23</v>
      </c>
      <c r="AA263" s="79" t="str">
        <f t="shared" si="824"/>
        <v>Q4FY23</v>
      </c>
      <c r="AB263" s="79" t="str">
        <f t="shared" si="824"/>
        <v>Q1FY24</v>
      </c>
      <c r="AC263" s="79" t="str">
        <f t="shared" si="824"/>
        <v>Q2FY24</v>
      </c>
      <c r="AD263" s="79" t="str">
        <f t="shared" si="824"/>
        <v>Q3FY24</v>
      </c>
      <c r="AE263" s="79" t="str">
        <f t="shared" si="824"/>
        <v>Q4FY24</v>
      </c>
      <c r="AF263" s="79" t="str">
        <f t="shared" si="824"/>
        <v>Q1FY25</v>
      </c>
      <c r="AG263" s="79" t="str">
        <f t="shared" si="824"/>
        <v>Q2FY25</v>
      </c>
      <c r="AH263" s="79" t="str">
        <f t="shared" si="824"/>
        <v>Q3FY25</v>
      </c>
      <c r="AI263" s="79" t="str">
        <f t="shared" si="824"/>
        <v>Q4FY25</v>
      </c>
      <c r="AJ263" s="79" t="str">
        <f>AJ$1</f>
        <v>Q1FY26</v>
      </c>
      <c r="AK263" s="79" t="str">
        <f>AK$1</f>
        <v>Q2FY26</v>
      </c>
      <c r="AL263" s="79" t="str">
        <f>AL$1</f>
        <v>Q3FY26</v>
      </c>
      <c r="AM263" s="79" t="str">
        <f>AM$1</f>
        <v>Q4FY26</v>
      </c>
      <c r="AN263" s="79" t="str">
        <f>AN$1</f>
        <v>Q1FY27</v>
      </c>
      <c r="AO263" s="6"/>
      <c r="AP263" s="6"/>
      <c r="AQ263" s="6"/>
    </row>
    <row r="264" spans="1:43" x14ac:dyDescent="0.35">
      <c r="A264" s="1" t="s">
        <v>20</v>
      </c>
      <c r="E264" s="1"/>
      <c r="G264" s="39"/>
      <c r="H264" s="39"/>
      <c r="I264" s="39"/>
      <c r="J264" s="39"/>
      <c r="K264" s="39"/>
      <c r="W264" s="1" t="s">
        <v>4</v>
      </c>
      <c r="X264" s="3" t="s">
        <v>213</v>
      </c>
      <c r="Y264" s="3" t="s">
        <v>213</v>
      </c>
      <c r="Z264" s="3" t="s">
        <v>213</v>
      </c>
      <c r="AA264" s="3" t="s">
        <v>213</v>
      </c>
      <c r="AB264" s="3" t="s">
        <v>213</v>
      </c>
      <c r="AC264" s="3" t="s">
        <v>213</v>
      </c>
      <c r="AD264" s="3" t="s">
        <v>213</v>
      </c>
      <c r="AE264" s="3" t="s">
        <v>213</v>
      </c>
      <c r="AF264" s="3" t="s">
        <v>213</v>
      </c>
      <c r="AG264" s="3" t="s">
        <v>213</v>
      </c>
      <c r="AH264" s="3" t="s">
        <v>213</v>
      </c>
      <c r="AI264" s="3" t="s">
        <v>213</v>
      </c>
      <c r="AJ264" s="3" t="s">
        <v>259</v>
      </c>
      <c r="AK264" s="3" t="s">
        <v>259</v>
      </c>
      <c r="AL264" s="3" t="s">
        <v>259</v>
      </c>
      <c r="AM264" s="3" t="s">
        <v>259</v>
      </c>
      <c r="AN264" s="3" t="s">
        <v>259</v>
      </c>
    </row>
    <row r="265" spans="1:43" x14ac:dyDescent="0.35">
      <c r="A265" s="1" t="s">
        <v>21</v>
      </c>
      <c r="E265" s="1"/>
      <c r="W265" s="1" t="s">
        <v>4</v>
      </c>
      <c r="X265" s="3" t="s">
        <v>213</v>
      </c>
      <c r="Y265" s="3" t="s">
        <v>213</v>
      </c>
      <c r="Z265" s="3" t="s">
        <v>213</v>
      </c>
      <c r="AA265" s="3" t="s">
        <v>213</v>
      </c>
      <c r="AB265" s="3" t="s">
        <v>213</v>
      </c>
      <c r="AC265" s="3" t="s">
        <v>213</v>
      </c>
      <c r="AD265" s="3" t="s">
        <v>213</v>
      </c>
      <c r="AE265" s="3" t="s">
        <v>213</v>
      </c>
      <c r="AF265" s="3" t="s">
        <v>213</v>
      </c>
      <c r="AG265" s="3" t="s">
        <v>213</v>
      </c>
      <c r="AH265" s="3" t="s">
        <v>213</v>
      </c>
      <c r="AI265" s="3" t="s">
        <v>213</v>
      </c>
      <c r="AJ265" s="3" t="s">
        <v>259</v>
      </c>
      <c r="AK265" s="3" t="s">
        <v>259</v>
      </c>
      <c r="AL265" s="3" t="s">
        <v>259</v>
      </c>
      <c r="AM265" s="3" t="s">
        <v>259</v>
      </c>
      <c r="AN265" s="3" t="s">
        <v>259</v>
      </c>
    </row>
    <row r="266" spans="1:43" s="3" customFormat="1" x14ac:dyDescent="0.35">
      <c r="A266" s="1" t="s">
        <v>20</v>
      </c>
      <c r="E266" s="1"/>
      <c r="M266" s="1"/>
      <c r="N266" s="1"/>
      <c r="R266" s="39"/>
      <c r="U266" s="39"/>
      <c r="V266" s="39"/>
      <c r="W266" s="1" t="s">
        <v>22</v>
      </c>
      <c r="X266" s="106" t="s">
        <v>24</v>
      </c>
      <c r="Y266" s="106" t="s">
        <v>24</v>
      </c>
      <c r="Z266" s="106" t="s">
        <v>24</v>
      </c>
      <c r="AA266" s="106" t="s">
        <v>24</v>
      </c>
      <c r="AB266" s="106" t="s">
        <v>24</v>
      </c>
      <c r="AC266" s="106" t="s">
        <v>24</v>
      </c>
      <c r="AD266" s="106" t="s">
        <v>24</v>
      </c>
      <c r="AE266" s="106" t="s">
        <v>24</v>
      </c>
      <c r="AF266" s="106" t="s">
        <v>24</v>
      </c>
      <c r="AG266" s="106" t="s">
        <v>24</v>
      </c>
      <c r="AH266" s="106" t="s">
        <v>24</v>
      </c>
      <c r="AI266" s="106" t="s">
        <v>24</v>
      </c>
      <c r="AJ266" s="106" t="s">
        <v>24</v>
      </c>
      <c r="AK266" s="106" t="s">
        <v>24</v>
      </c>
      <c r="AL266" s="106" t="s">
        <v>24</v>
      </c>
      <c r="AM266" s="106" t="s">
        <v>24</v>
      </c>
      <c r="AN266" s="106" t="s">
        <v>24</v>
      </c>
      <c r="AO266" s="72"/>
      <c r="AP266" s="72"/>
      <c r="AQ266" s="72"/>
    </row>
    <row r="267" spans="1:43" s="3" customFormat="1" x14ac:dyDescent="0.35">
      <c r="A267" s="1" t="s">
        <v>23</v>
      </c>
      <c r="E267" s="1"/>
      <c r="M267" s="1"/>
      <c r="N267" s="1"/>
      <c r="R267" s="39"/>
      <c r="U267" s="39"/>
      <c r="V267" s="39"/>
      <c r="W267" s="1" t="s">
        <v>22</v>
      </c>
      <c r="X267" s="106" t="s">
        <v>24</v>
      </c>
      <c r="Y267" s="106" t="s">
        <v>24</v>
      </c>
      <c r="Z267" s="106" t="s">
        <v>24</v>
      </c>
      <c r="AA267" s="106" t="s">
        <v>24</v>
      </c>
      <c r="AB267" s="106" t="s">
        <v>24</v>
      </c>
      <c r="AC267" s="106" t="s">
        <v>24</v>
      </c>
      <c r="AD267" s="106" t="s">
        <v>24</v>
      </c>
      <c r="AE267" s="106" t="s">
        <v>24</v>
      </c>
      <c r="AF267" s="106" t="s">
        <v>24</v>
      </c>
      <c r="AG267" s="106" t="s">
        <v>24</v>
      </c>
      <c r="AH267" s="106" t="s">
        <v>24</v>
      </c>
      <c r="AI267" s="106" t="s">
        <v>24</v>
      </c>
      <c r="AJ267" s="106" t="s">
        <v>24</v>
      </c>
      <c r="AK267" s="106" t="s">
        <v>24</v>
      </c>
      <c r="AL267" s="106" t="s">
        <v>24</v>
      </c>
      <c r="AM267" s="106" t="s">
        <v>24</v>
      </c>
      <c r="AN267" s="106" t="s">
        <v>24</v>
      </c>
      <c r="AO267" s="72"/>
      <c r="AP267" s="72"/>
      <c r="AQ267" s="72"/>
    </row>
    <row r="268" spans="1:43" s="3" customFormat="1" x14ac:dyDescent="0.35">
      <c r="A268" s="1" t="s">
        <v>23</v>
      </c>
      <c r="E268" s="1"/>
      <c r="F268" s="106"/>
      <c r="M268" s="1"/>
      <c r="N268" s="1"/>
      <c r="R268" s="39"/>
      <c r="U268" s="39"/>
      <c r="V268" s="39"/>
      <c r="W268" s="1" t="s">
        <v>4</v>
      </c>
      <c r="X268" s="3" t="s">
        <v>213</v>
      </c>
      <c r="Y268" s="3" t="s">
        <v>213</v>
      </c>
      <c r="Z268" s="3" t="s">
        <v>213</v>
      </c>
      <c r="AA268" s="3" t="s">
        <v>213</v>
      </c>
      <c r="AB268" s="3" t="s">
        <v>213</v>
      </c>
      <c r="AC268" s="3" t="s">
        <v>213</v>
      </c>
      <c r="AD268" s="3" t="s">
        <v>213</v>
      </c>
      <c r="AE268" s="3" t="s">
        <v>247</v>
      </c>
      <c r="AF268" s="3" t="s">
        <v>247</v>
      </c>
      <c r="AG268" s="3" t="s">
        <v>247</v>
      </c>
      <c r="AH268" s="3" t="s">
        <v>247</v>
      </c>
      <c r="AI268" s="3" t="s">
        <v>247</v>
      </c>
      <c r="AJ268" s="3" t="s">
        <v>259</v>
      </c>
      <c r="AK268" s="3" t="s">
        <v>259</v>
      </c>
      <c r="AL268" s="3" t="s">
        <v>259</v>
      </c>
      <c r="AM268" s="3" t="s">
        <v>259</v>
      </c>
      <c r="AN268" s="3" t="s">
        <v>259</v>
      </c>
      <c r="AO268" s="72"/>
      <c r="AP268" s="72"/>
      <c r="AQ268" s="72"/>
    </row>
    <row r="270" spans="1:43" s="6" customFormat="1" x14ac:dyDescent="0.35">
      <c r="A270" s="58" t="s">
        <v>52</v>
      </c>
      <c r="F270" s="59" t="s">
        <v>51</v>
      </c>
      <c r="G270" s="59"/>
      <c r="H270" s="59"/>
      <c r="I270" s="59"/>
      <c r="J270" s="59"/>
      <c r="K270" s="59"/>
      <c r="L270" s="59"/>
      <c r="M270" s="5"/>
      <c r="N270" s="5"/>
      <c r="P270" s="60"/>
      <c r="Q270" s="60"/>
      <c r="R270" s="79"/>
      <c r="S270" s="60"/>
      <c r="T270" s="60"/>
      <c r="U270" s="79"/>
      <c r="V270" s="79"/>
      <c r="W270" s="79"/>
      <c r="X270" s="79"/>
      <c r="Y270" s="79"/>
      <c r="Z270" s="79"/>
      <c r="AA270" s="79"/>
      <c r="AB270" s="79"/>
      <c r="AC270" s="79"/>
      <c r="AD270" s="79"/>
      <c r="AE270" s="79"/>
      <c r="AF270" s="79"/>
      <c r="AG270" s="79"/>
      <c r="AH270" s="79"/>
      <c r="AI270" s="79"/>
      <c r="AJ270" s="79"/>
      <c r="AK270" s="79"/>
      <c r="AL270" s="79"/>
      <c r="AM270" s="79"/>
      <c r="AN270" s="79"/>
      <c r="AO270" s="73"/>
      <c r="AP270" s="73"/>
      <c r="AQ270" s="73"/>
    </row>
    <row r="271" spans="1:43" s="3" customFormat="1" x14ac:dyDescent="0.35">
      <c r="A271" s="18" t="s">
        <v>54</v>
      </c>
      <c r="F271" s="40">
        <v>11.7</v>
      </c>
      <c r="G271" s="40"/>
      <c r="H271" s="40"/>
      <c r="I271" s="40"/>
      <c r="J271" s="40"/>
      <c r="K271" s="40"/>
      <c r="L271" s="40"/>
      <c r="M271" s="1"/>
      <c r="N271" s="1"/>
      <c r="R271" s="39"/>
      <c r="U271" s="39"/>
      <c r="V271" s="39"/>
      <c r="W271" s="39"/>
      <c r="X271" s="39"/>
      <c r="Y271" s="39"/>
      <c r="Z271" s="39"/>
      <c r="AA271" s="39"/>
      <c r="AB271" s="39"/>
      <c r="AC271" s="39"/>
      <c r="AD271" s="39"/>
      <c r="AE271" s="39"/>
      <c r="AF271" s="39"/>
      <c r="AG271" s="39"/>
      <c r="AH271" s="39"/>
      <c r="AI271" s="39"/>
      <c r="AJ271" s="39"/>
      <c r="AK271" s="39"/>
      <c r="AL271" s="39"/>
      <c r="AM271" s="39"/>
      <c r="AN271" s="39"/>
      <c r="AO271" s="72"/>
      <c r="AP271" s="72"/>
      <c r="AQ271" s="72"/>
    </row>
    <row r="272" spans="1:43" s="3" customFormat="1" x14ac:dyDescent="0.35">
      <c r="A272" s="18" t="s">
        <v>55</v>
      </c>
      <c r="F272" s="40">
        <v>10.8</v>
      </c>
      <c r="G272" s="40"/>
      <c r="H272" s="40"/>
      <c r="I272" s="40"/>
      <c r="J272" s="40"/>
      <c r="K272" s="40"/>
      <c r="L272" s="40"/>
      <c r="M272" s="1"/>
      <c r="N272" s="1"/>
      <c r="R272" s="39"/>
      <c r="U272" s="39"/>
      <c r="V272" s="39"/>
      <c r="W272" s="39"/>
      <c r="X272" s="39"/>
      <c r="Y272" s="39"/>
      <c r="Z272" s="39"/>
      <c r="AA272" s="39"/>
      <c r="AB272" s="39"/>
      <c r="AC272" s="39"/>
      <c r="AD272" s="39"/>
      <c r="AE272" s="39"/>
      <c r="AF272" s="39"/>
      <c r="AG272" s="39"/>
      <c r="AH272" s="39"/>
      <c r="AI272" s="39"/>
      <c r="AJ272" s="39"/>
      <c r="AK272" s="39"/>
      <c r="AL272" s="39"/>
      <c r="AM272" s="39"/>
      <c r="AN272" s="39"/>
      <c r="AO272" s="72"/>
      <c r="AP272" s="72"/>
      <c r="AQ272" s="72"/>
    </row>
    <row r="273" spans="1:43" s="3" customFormat="1" x14ac:dyDescent="0.35">
      <c r="A273" s="18" t="s">
        <v>56</v>
      </c>
      <c r="F273" s="40">
        <v>10.199999999999999</v>
      </c>
      <c r="G273" s="40"/>
      <c r="H273" s="40"/>
      <c r="I273" s="40"/>
      <c r="J273" s="40"/>
      <c r="K273" s="40"/>
      <c r="L273" s="40"/>
      <c r="M273" s="1"/>
      <c r="N273" s="1"/>
      <c r="R273" s="39"/>
      <c r="U273" s="39"/>
      <c r="V273" s="39"/>
      <c r="W273" s="39"/>
      <c r="X273" s="39"/>
      <c r="Y273" s="39"/>
      <c r="Z273" s="39"/>
      <c r="AA273" s="39"/>
      <c r="AB273" s="39"/>
      <c r="AC273" s="39"/>
      <c r="AD273" s="39"/>
      <c r="AE273" s="39"/>
      <c r="AF273" s="39"/>
      <c r="AG273" s="39"/>
      <c r="AH273" s="39"/>
      <c r="AI273" s="39"/>
      <c r="AJ273" s="39"/>
      <c r="AK273" s="39"/>
      <c r="AL273" s="39"/>
      <c r="AM273" s="39"/>
      <c r="AN273" s="39"/>
      <c r="AO273" s="72"/>
      <c r="AP273" s="72"/>
      <c r="AQ273" s="72"/>
    </row>
    <row r="274" spans="1:43" s="3" customFormat="1" x14ac:dyDescent="0.35">
      <c r="A274" s="18" t="s">
        <v>57</v>
      </c>
      <c r="F274" s="40">
        <v>9.1999999999999993</v>
      </c>
      <c r="G274" s="40"/>
      <c r="H274" s="40"/>
      <c r="I274" s="40"/>
      <c r="J274" s="40"/>
      <c r="K274" s="40"/>
      <c r="L274" s="40"/>
      <c r="M274" s="1"/>
      <c r="N274" s="1"/>
      <c r="R274" s="39"/>
      <c r="U274" s="39"/>
      <c r="V274" s="39"/>
      <c r="W274" s="39"/>
      <c r="X274" s="39"/>
      <c r="Y274" s="39"/>
      <c r="Z274" s="39"/>
      <c r="AA274" s="39"/>
      <c r="AB274" s="39"/>
      <c r="AC274" s="39"/>
      <c r="AD274" s="39"/>
      <c r="AE274" s="39"/>
      <c r="AF274" s="39"/>
      <c r="AG274" s="39"/>
      <c r="AH274" s="39"/>
      <c r="AI274" s="39"/>
      <c r="AJ274" s="39"/>
      <c r="AK274" s="39"/>
      <c r="AL274" s="39"/>
      <c r="AM274" s="39"/>
      <c r="AN274" s="39"/>
      <c r="AO274" s="72"/>
      <c r="AP274" s="72"/>
      <c r="AQ274" s="72"/>
    </row>
    <row r="275" spans="1:43" s="3" customFormat="1" x14ac:dyDescent="0.35">
      <c r="A275" s="18" t="s">
        <v>53</v>
      </c>
      <c r="F275" s="40">
        <v>9.5</v>
      </c>
      <c r="G275" s="40"/>
      <c r="H275" s="40"/>
      <c r="I275" s="40"/>
      <c r="J275" s="40"/>
      <c r="K275" s="40"/>
      <c r="L275" s="40"/>
      <c r="M275" s="1"/>
      <c r="N275" s="1"/>
      <c r="R275" s="39"/>
      <c r="U275" s="39"/>
      <c r="V275" s="39"/>
      <c r="W275" s="39"/>
      <c r="X275" s="39"/>
      <c r="Y275" s="39"/>
      <c r="Z275" s="39"/>
      <c r="AA275" s="39"/>
      <c r="AB275" s="39"/>
      <c r="AC275" s="39"/>
      <c r="AD275" s="39"/>
      <c r="AE275" s="39"/>
      <c r="AF275" s="39"/>
      <c r="AG275" s="39"/>
      <c r="AH275" s="39"/>
      <c r="AI275" s="39"/>
      <c r="AJ275" s="39"/>
      <c r="AK275" s="39"/>
      <c r="AL275" s="39"/>
      <c r="AM275" s="39"/>
      <c r="AN275" s="39"/>
      <c r="AO275" s="72"/>
      <c r="AP275" s="72"/>
      <c r="AQ275" s="72"/>
    </row>
    <row r="276" spans="1:43" s="3" customFormat="1" x14ac:dyDescent="0.35">
      <c r="A276" s="18" t="s">
        <v>58</v>
      </c>
      <c r="F276" s="40">
        <v>10</v>
      </c>
      <c r="G276" s="40"/>
      <c r="H276" s="40"/>
      <c r="I276" s="40"/>
      <c r="J276" s="40"/>
      <c r="K276" s="40"/>
      <c r="L276" s="40"/>
      <c r="M276" s="1"/>
      <c r="N276" s="1"/>
      <c r="R276" s="39"/>
      <c r="U276" s="39"/>
      <c r="V276" s="39"/>
      <c r="W276" s="39"/>
      <c r="X276" s="39"/>
      <c r="Y276" s="39"/>
      <c r="Z276" s="39"/>
      <c r="AA276" s="39"/>
      <c r="AB276" s="39"/>
      <c r="AC276" s="39"/>
      <c r="AD276" s="39"/>
      <c r="AE276" s="39"/>
      <c r="AF276" s="39"/>
      <c r="AG276" s="39"/>
      <c r="AH276" s="39"/>
      <c r="AI276" s="39"/>
      <c r="AJ276" s="39"/>
      <c r="AK276" s="39"/>
      <c r="AL276" s="39"/>
      <c r="AM276" s="39"/>
      <c r="AN276" s="39"/>
      <c r="AO276" s="72"/>
      <c r="AP276" s="72"/>
      <c r="AQ276" s="72"/>
    </row>
    <row r="277" spans="1:43" s="3" customFormat="1" x14ac:dyDescent="0.35">
      <c r="A277" s="18" t="s">
        <v>36</v>
      </c>
      <c r="F277" s="40">
        <v>10.9</v>
      </c>
      <c r="G277" s="40"/>
      <c r="H277" s="40"/>
      <c r="I277" s="40"/>
      <c r="J277" s="40"/>
      <c r="K277" s="40"/>
      <c r="L277" s="40"/>
      <c r="M277" s="1"/>
      <c r="N277" s="1"/>
      <c r="R277" s="39"/>
      <c r="U277" s="39"/>
      <c r="V277" s="39"/>
      <c r="W277" s="39"/>
      <c r="X277" s="39"/>
      <c r="Y277" s="39"/>
      <c r="Z277" s="39"/>
      <c r="AA277" s="39"/>
      <c r="AB277" s="39"/>
      <c r="AC277" s="39"/>
      <c r="AD277" s="39"/>
      <c r="AE277" s="39"/>
      <c r="AF277" s="39"/>
      <c r="AG277" s="39"/>
      <c r="AH277" s="39"/>
      <c r="AI277" s="39"/>
      <c r="AJ277" s="39"/>
      <c r="AK277" s="39"/>
      <c r="AL277" s="39"/>
      <c r="AM277" s="39"/>
      <c r="AN277" s="39"/>
      <c r="AO277" s="72"/>
      <c r="AP277" s="72"/>
      <c r="AQ277" s="72"/>
    </row>
    <row r="278" spans="1:43" s="3" customFormat="1" x14ac:dyDescent="0.35">
      <c r="A278" s="18" t="s">
        <v>37</v>
      </c>
      <c r="F278" s="40">
        <v>10.5</v>
      </c>
      <c r="G278" s="40"/>
      <c r="H278" s="40"/>
      <c r="I278" s="40"/>
      <c r="J278" s="40"/>
      <c r="K278" s="40"/>
      <c r="L278" s="40"/>
      <c r="M278" s="1"/>
      <c r="N278" s="1"/>
      <c r="R278" s="39"/>
      <c r="U278" s="39"/>
      <c r="V278" s="39"/>
      <c r="W278" s="39"/>
      <c r="X278" s="39"/>
      <c r="Y278" s="39"/>
      <c r="Z278" s="39"/>
      <c r="AA278" s="39"/>
      <c r="AB278" s="39"/>
      <c r="AC278" s="39"/>
      <c r="AD278" s="39"/>
      <c r="AE278" s="39"/>
      <c r="AF278" s="39"/>
      <c r="AG278" s="39"/>
      <c r="AH278" s="39"/>
      <c r="AI278" s="39"/>
      <c r="AJ278" s="39"/>
      <c r="AK278" s="39"/>
      <c r="AL278" s="39"/>
      <c r="AM278" s="39"/>
      <c r="AN278" s="39"/>
      <c r="AO278" s="72"/>
      <c r="AP278" s="72"/>
      <c r="AQ278" s="72"/>
    </row>
    <row r="279" spans="1:43" s="3" customFormat="1" x14ac:dyDescent="0.35">
      <c r="A279" s="18" t="s">
        <v>38</v>
      </c>
      <c r="F279" s="40">
        <v>36.4</v>
      </c>
      <c r="G279" s="40"/>
      <c r="H279" s="40"/>
      <c r="I279" s="40"/>
      <c r="J279" s="40"/>
      <c r="K279" s="40"/>
      <c r="L279" s="40"/>
      <c r="M279" s="1"/>
      <c r="N279" s="1"/>
      <c r="R279" s="39"/>
      <c r="U279" s="39"/>
      <c r="V279" s="39"/>
      <c r="W279" s="39"/>
      <c r="X279" s="39"/>
      <c r="Y279" s="39"/>
      <c r="Z279" s="39"/>
      <c r="AA279" s="39"/>
      <c r="AB279" s="39"/>
      <c r="AC279" s="39"/>
      <c r="AD279" s="39"/>
      <c r="AE279" s="39"/>
      <c r="AF279" s="39"/>
      <c r="AG279" s="39"/>
      <c r="AH279" s="39"/>
      <c r="AI279" s="39"/>
      <c r="AJ279" s="39"/>
      <c r="AK279" s="39"/>
      <c r="AL279" s="39"/>
      <c r="AM279" s="39"/>
      <c r="AN279" s="39"/>
      <c r="AO279" s="72"/>
      <c r="AP279" s="72"/>
      <c r="AQ279" s="72"/>
    </row>
    <row r="280" spans="1:43" s="3" customFormat="1" x14ac:dyDescent="0.35">
      <c r="A280" s="18" t="s">
        <v>39</v>
      </c>
      <c r="F280" s="40">
        <v>28.3</v>
      </c>
      <c r="G280" s="40"/>
      <c r="H280" s="40"/>
      <c r="I280" s="40"/>
      <c r="J280" s="40"/>
      <c r="K280" s="40"/>
      <c r="L280" s="40"/>
      <c r="M280" s="1"/>
      <c r="N280" s="1"/>
      <c r="R280" s="39"/>
      <c r="U280" s="39"/>
      <c r="V280" s="39"/>
      <c r="W280" s="39"/>
      <c r="X280" s="39"/>
      <c r="Y280" s="39"/>
      <c r="Z280" s="39"/>
      <c r="AA280" s="39"/>
      <c r="AB280" s="39"/>
      <c r="AC280" s="39"/>
      <c r="AD280" s="39"/>
      <c r="AE280" s="39"/>
      <c r="AF280" s="39"/>
      <c r="AG280" s="39"/>
      <c r="AH280" s="39"/>
      <c r="AI280" s="39"/>
      <c r="AJ280" s="39"/>
      <c r="AK280" s="39"/>
      <c r="AL280" s="39"/>
      <c r="AM280" s="39"/>
      <c r="AN280" s="39"/>
      <c r="AO280" s="72"/>
      <c r="AP280" s="72"/>
      <c r="AQ280" s="72"/>
    </row>
    <row r="281" spans="1:43" s="3" customFormat="1" x14ac:dyDescent="0.35">
      <c r="A281" s="18" t="s">
        <v>40</v>
      </c>
      <c r="F281" s="41">
        <v>20.100000000000001</v>
      </c>
      <c r="G281" s="41"/>
      <c r="H281" s="41"/>
      <c r="I281" s="41"/>
      <c r="J281" s="41"/>
      <c r="K281" s="41"/>
      <c r="L281" s="41"/>
      <c r="M281" s="1"/>
      <c r="N281" s="1"/>
      <c r="R281" s="39"/>
      <c r="U281" s="39"/>
      <c r="V281" s="39"/>
      <c r="W281" s="39"/>
      <c r="X281" s="39"/>
      <c r="Y281" s="39"/>
      <c r="Z281" s="39"/>
      <c r="AA281" s="39"/>
      <c r="AB281" s="39"/>
      <c r="AC281" s="39"/>
      <c r="AD281" s="39"/>
      <c r="AE281" s="39"/>
      <c r="AF281" s="39"/>
      <c r="AG281" s="39"/>
      <c r="AH281" s="39"/>
      <c r="AI281" s="39"/>
      <c r="AJ281" s="39"/>
      <c r="AK281" s="39"/>
      <c r="AL281" s="39"/>
      <c r="AM281" s="39"/>
      <c r="AN281" s="39"/>
      <c r="AO281" s="72"/>
      <c r="AP281" s="72"/>
      <c r="AQ281" s="72"/>
    </row>
    <row r="282" spans="1:43" s="3" customFormat="1" x14ac:dyDescent="0.35">
      <c r="A282" s="18" t="s">
        <v>74</v>
      </c>
      <c r="F282" s="41">
        <v>17.3</v>
      </c>
      <c r="G282" s="41"/>
      <c r="H282" s="41"/>
      <c r="I282" s="41"/>
      <c r="J282" s="41"/>
      <c r="K282" s="41"/>
      <c r="L282" s="41"/>
      <c r="M282" s="1"/>
      <c r="N282" s="1"/>
      <c r="R282" s="39"/>
      <c r="U282" s="39"/>
      <c r="V282" s="39"/>
      <c r="W282" s="39"/>
      <c r="X282" s="39"/>
      <c r="Y282" s="39"/>
      <c r="Z282" s="39"/>
      <c r="AA282" s="39"/>
      <c r="AB282" s="39"/>
      <c r="AC282" s="39"/>
      <c r="AD282" s="39"/>
      <c r="AE282" s="39"/>
      <c r="AF282" s="39"/>
      <c r="AG282" s="39"/>
      <c r="AH282" s="39"/>
      <c r="AI282" s="39"/>
      <c r="AJ282" s="39"/>
      <c r="AK282" s="39"/>
      <c r="AL282" s="39"/>
      <c r="AM282" s="39"/>
      <c r="AN282" s="39"/>
      <c r="AO282" s="72"/>
      <c r="AP282" s="72"/>
      <c r="AQ282" s="72"/>
    </row>
    <row r="283" spans="1:43" s="3" customFormat="1" x14ac:dyDescent="0.35">
      <c r="A283" s="18" t="s">
        <v>186</v>
      </c>
      <c r="F283" s="41">
        <v>18.3</v>
      </c>
      <c r="G283" s="41"/>
      <c r="H283" s="41"/>
      <c r="I283" s="41"/>
      <c r="J283" s="41"/>
      <c r="K283" s="41"/>
      <c r="L283" s="41"/>
      <c r="M283" s="1"/>
      <c r="N283" s="1"/>
      <c r="R283" s="39"/>
      <c r="U283" s="39"/>
      <c r="V283" s="39"/>
      <c r="W283" s="39"/>
      <c r="X283" s="39"/>
      <c r="Y283" s="39"/>
      <c r="Z283" s="39"/>
      <c r="AA283" s="39"/>
      <c r="AB283" s="39"/>
      <c r="AC283" s="39"/>
      <c r="AD283" s="39"/>
      <c r="AE283" s="39"/>
      <c r="AF283" s="39"/>
      <c r="AG283" s="39"/>
      <c r="AH283" s="39"/>
      <c r="AI283" s="39"/>
      <c r="AJ283" s="39"/>
      <c r="AK283" s="39"/>
      <c r="AL283" s="39"/>
      <c r="AM283" s="39"/>
      <c r="AN283" s="39"/>
      <c r="AO283" s="72"/>
      <c r="AP283" s="72"/>
      <c r="AQ283" s="72"/>
    </row>
    <row r="284" spans="1:43" x14ac:dyDescent="0.35">
      <c r="A284" s="18" t="s">
        <v>191</v>
      </c>
      <c r="F284" s="41">
        <v>16.5</v>
      </c>
      <c r="G284" s="41"/>
      <c r="H284" s="41"/>
      <c r="I284" s="41"/>
      <c r="J284" s="41"/>
      <c r="K284" s="41"/>
      <c r="L284" s="41"/>
    </row>
    <row r="285" spans="1:43" x14ac:dyDescent="0.35">
      <c r="A285" s="18" t="s">
        <v>204</v>
      </c>
      <c r="F285" s="41">
        <v>15.7</v>
      </c>
      <c r="G285" s="41"/>
      <c r="H285" s="41"/>
      <c r="I285" s="41"/>
      <c r="J285" s="41"/>
      <c r="K285" s="41"/>
    </row>
    <row r="286" spans="1:43" x14ac:dyDescent="0.35">
      <c r="A286" s="18" t="s">
        <v>212</v>
      </c>
      <c r="F286" s="41">
        <v>14.5</v>
      </c>
    </row>
    <row r="287" spans="1:43" x14ac:dyDescent="0.35">
      <c r="A287" s="18" t="s">
        <v>223</v>
      </c>
      <c r="F287" s="41">
        <v>14</v>
      </c>
    </row>
    <row r="288" spans="1:43" x14ac:dyDescent="0.35">
      <c r="A288" s="18" t="s">
        <v>225</v>
      </c>
      <c r="F288" s="41">
        <v>15.61</v>
      </c>
    </row>
    <row r="289" spans="1:7" x14ac:dyDescent="0.35">
      <c r="A289" s="18" t="s">
        <v>226</v>
      </c>
      <c r="F289" s="41">
        <v>14.88</v>
      </c>
    </row>
    <row r="290" spans="1:7" x14ac:dyDescent="0.35">
      <c r="A290" s="18" t="s">
        <v>228</v>
      </c>
      <c r="F290" s="41">
        <v>13.61</v>
      </c>
    </row>
    <row r="291" spans="1:7" x14ac:dyDescent="0.35">
      <c r="A291" s="18" t="s">
        <v>232</v>
      </c>
      <c r="F291" s="41">
        <v>15</v>
      </c>
    </row>
    <row r="292" spans="1:7" x14ac:dyDescent="0.35">
      <c r="A292" s="18" t="s">
        <v>233</v>
      </c>
      <c r="F292" s="41">
        <v>14.23</v>
      </c>
    </row>
    <row r="293" spans="1:7" x14ac:dyDescent="0.35">
      <c r="A293" s="18" t="s">
        <v>234</v>
      </c>
      <c r="F293" s="41">
        <v>15.11</v>
      </c>
    </row>
    <row r="294" spans="1:7" x14ac:dyDescent="0.35">
      <c r="A294" s="18" t="s">
        <v>246</v>
      </c>
      <c r="F294" s="41">
        <v>14.66</v>
      </c>
    </row>
    <row r="295" spans="1:7" x14ac:dyDescent="0.35">
      <c r="A295" s="18" t="s">
        <v>251</v>
      </c>
      <c r="F295" s="41">
        <v>15.32</v>
      </c>
    </row>
    <row r="296" spans="1:7" x14ac:dyDescent="0.35">
      <c r="A296" s="18" t="s">
        <v>252</v>
      </c>
      <c r="F296" s="41">
        <v>15.16</v>
      </c>
    </row>
    <row r="297" spans="1:7" x14ac:dyDescent="0.35">
      <c r="A297" s="18" t="s">
        <v>255</v>
      </c>
      <c r="F297" s="41">
        <v>16.010000000000002</v>
      </c>
    </row>
    <row r="298" spans="1:7" x14ac:dyDescent="0.35">
      <c r="A298" s="18" t="s">
        <v>256</v>
      </c>
      <c r="F298" s="41">
        <v>16.399999999999999</v>
      </c>
    </row>
    <row r="299" spans="1:7" x14ac:dyDescent="0.35">
      <c r="A299" s="18" t="s">
        <v>258</v>
      </c>
      <c r="F299" s="41">
        <v>16.8</v>
      </c>
    </row>
    <row r="300" spans="1:7" x14ac:dyDescent="0.35">
      <c r="A300" s="18" t="s">
        <v>260</v>
      </c>
      <c r="F300" s="41">
        <v>16.260000000000002</v>
      </c>
    </row>
    <row r="301" spans="1:7" x14ac:dyDescent="0.35">
      <c r="A301" s="18" t="s">
        <v>261</v>
      </c>
      <c r="F301" s="41">
        <v>16.739999999999998</v>
      </c>
      <c r="G301" s="39"/>
    </row>
    <row r="302" spans="1:7" x14ac:dyDescent="0.35">
      <c r="A302" s="18" t="s">
        <v>262</v>
      </c>
      <c r="F302" s="41">
        <v>15.93</v>
      </c>
      <c r="G302" s="39"/>
    </row>
    <row r="303" spans="1:7" x14ac:dyDescent="0.35">
      <c r="A303" s="18" t="s">
        <v>264</v>
      </c>
      <c r="F303" s="41">
        <v>16.3</v>
      </c>
      <c r="G303" s="39"/>
    </row>
    <row r="305" spans="1:20" x14ac:dyDescent="0.35">
      <c r="A305" s="2" t="s">
        <v>221</v>
      </c>
      <c r="F305" s="7"/>
      <c r="G305" s="7"/>
      <c r="H305" s="7"/>
      <c r="I305" s="7"/>
      <c r="J305" s="7"/>
      <c r="K305" s="7"/>
      <c r="L305" s="7"/>
      <c r="P305" s="39"/>
      <c r="Q305" s="39"/>
      <c r="S305" s="39"/>
      <c r="T305" s="39"/>
    </row>
    <row r="306" spans="1:20" ht="72.5" x14ac:dyDescent="0.35">
      <c r="A306" s="1" t="s">
        <v>219</v>
      </c>
      <c r="B306" s="99"/>
      <c r="C306" s="99"/>
      <c r="D306" s="99"/>
      <c r="E306" s="99"/>
      <c r="F306" s="100" t="s">
        <v>216</v>
      </c>
      <c r="G306" s="100"/>
      <c r="H306" s="100"/>
      <c r="I306" s="100"/>
      <c r="J306" s="100"/>
      <c r="K306" s="100"/>
      <c r="L306" s="7"/>
      <c r="P306" s="39"/>
      <c r="Q306" s="39"/>
      <c r="S306" s="39"/>
      <c r="T306" s="39"/>
    </row>
    <row r="307" spans="1:20" ht="72.5" x14ac:dyDescent="0.35">
      <c r="A307" s="1" t="s">
        <v>195</v>
      </c>
      <c r="B307" s="100" t="s">
        <v>216</v>
      </c>
      <c r="C307" s="100" t="s">
        <v>216</v>
      </c>
      <c r="D307" s="100" t="s">
        <v>216</v>
      </c>
      <c r="E307" s="100" t="s">
        <v>216</v>
      </c>
      <c r="F307" s="101" t="s">
        <v>218</v>
      </c>
      <c r="G307" s="101"/>
      <c r="H307" s="101"/>
      <c r="I307" s="101"/>
      <c r="J307" s="101"/>
      <c r="K307" s="101"/>
      <c r="L307" s="7"/>
      <c r="P307" s="39"/>
      <c r="Q307" s="39"/>
      <c r="S307" s="39"/>
      <c r="T307" s="39"/>
    </row>
    <row r="308" spans="1:20" ht="72.5" x14ac:dyDescent="0.35">
      <c r="A308" s="1" t="s">
        <v>196</v>
      </c>
      <c r="B308" s="102" t="s">
        <v>217</v>
      </c>
      <c r="C308" s="102" t="s">
        <v>217</v>
      </c>
      <c r="D308" s="102" t="s">
        <v>217</v>
      </c>
      <c r="E308" s="102" t="s">
        <v>217</v>
      </c>
      <c r="F308" s="103"/>
      <c r="G308" s="103"/>
      <c r="H308" s="103"/>
      <c r="I308" s="103"/>
      <c r="J308" s="103"/>
      <c r="K308" s="103"/>
      <c r="L308" s="7"/>
      <c r="P308" s="39"/>
      <c r="Q308" s="39"/>
      <c r="S308" s="39"/>
      <c r="T308" s="39"/>
    </row>
    <row r="309" spans="1:20" ht="101.5" x14ac:dyDescent="0.35">
      <c r="A309" s="1" t="s">
        <v>198</v>
      </c>
      <c r="B309" s="99"/>
      <c r="C309" s="99"/>
      <c r="D309" s="99"/>
      <c r="E309" s="99"/>
      <c r="F309" s="104" t="s">
        <v>220</v>
      </c>
      <c r="G309" s="104"/>
      <c r="H309" s="104"/>
      <c r="I309" s="104"/>
      <c r="J309" s="104"/>
      <c r="K309" s="104"/>
      <c r="L309" s="7"/>
      <c r="P309" s="39"/>
      <c r="Q309" s="39"/>
      <c r="S309" s="39"/>
      <c r="T309" s="39"/>
    </row>
    <row r="310" spans="1:20" ht="101.5" x14ac:dyDescent="0.35">
      <c r="A310" s="1" t="s">
        <v>227</v>
      </c>
      <c r="B310" s="104" t="s">
        <v>220</v>
      </c>
      <c r="C310" s="104" t="s">
        <v>220</v>
      </c>
      <c r="D310" s="104" t="s">
        <v>220</v>
      </c>
      <c r="E310" s="104" t="s">
        <v>220</v>
      </c>
      <c r="F310" s="103"/>
      <c r="G310" s="103"/>
      <c r="H310" s="103"/>
      <c r="I310" s="103"/>
      <c r="J310" s="103"/>
      <c r="K310" s="103"/>
      <c r="L310" s="7"/>
      <c r="P310" s="39"/>
      <c r="Q310" s="39"/>
      <c r="S310" s="39"/>
      <c r="T310" s="39"/>
    </row>
  </sheetData>
  <pageMargins left="0.7" right="0.7" top="0.75" bottom="0.75" header="0.3" footer="0.3"/>
  <pageSetup orientation="portrait" horizontalDpi="1200" verticalDpi="1200" r:id="rId1"/>
  <customProperties>
    <customPr name="QAA_DRILLPATH_NODE_ID" r:id="rId2"/>
  </customProperties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Factsheet</vt:lpstr>
    </vt:vector>
  </TitlesOfParts>
  <Company>Hewlett-Packard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neha.shroff@linkintime.co.in</dc:creator>
  <cp:lastModifiedBy>Shrey Fariya</cp:lastModifiedBy>
  <cp:lastPrinted>2021-10-26T13:30:36Z</cp:lastPrinted>
  <dcterms:created xsi:type="dcterms:W3CDTF">2016-12-05T07:57:40Z</dcterms:created>
  <dcterms:modified xsi:type="dcterms:W3CDTF">2026-07-26T05:04:30Z</dcterms:modified>
</cp:coreProperties>
</file>